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bc-fs-main1\home$\jonpie\My Documents\LSI\"/>
    </mc:Choice>
  </mc:AlternateContent>
  <xr:revisionPtr revIDLastSave="0" documentId="13_ncr:1_{B7F4B5BF-839D-440E-9473-E19EDBD3973D}" xr6:coauthVersionLast="28" xr6:coauthVersionMax="28" xr10:uidLastSave="{00000000-0000-0000-0000-000000000000}"/>
  <bookViews>
    <workbookView xWindow="0" yWindow="0" windowWidth="20520" windowHeight="10275" xr2:uid="{05432F02-EFB4-4716-AFF5-C51C1AA5ED40}"/>
  </bookViews>
  <sheets>
    <sheet name="Input and Summary" sheetId="1" r:id="rId1"/>
    <sheet name="Detail" sheetId="3" r:id="rId2"/>
  </sheets>
  <definedNames>
    <definedName name="_xlnm.Print_Area" localSheetId="1">Detail!$A$1:$E$55</definedName>
    <definedName name="_xlnm.Print_Area" localSheetId="0">'Input and Summary'!$A$1:$H$56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E2" i="3"/>
  <c r="A1" i="3"/>
  <c r="H2" i="1"/>
  <c r="B6" i="3" l="1"/>
  <c r="C40" i="3" l="1"/>
  <c r="B33" i="3"/>
  <c r="C16" i="3"/>
  <c r="C8" i="3" s="1"/>
  <c r="B28" i="3" l="1"/>
  <c r="E28" i="3" s="1"/>
  <c r="B29" i="3"/>
  <c r="D29" i="3" s="1"/>
  <c r="B30" i="3"/>
  <c r="E30" i="3" s="1"/>
  <c r="E41" i="3" s="1"/>
  <c r="B27" i="3"/>
  <c r="C27" i="3" s="1"/>
  <c r="D27" i="3" s="1"/>
  <c r="D36" i="3" s="1"/>
  <c r="C18" i="3"/>
  <c r="E18" i="3" s="1"/>
  <c r="D12" i="3"/>
  <c r="B10" i="3"/>
  <c r="D10" i="3" s="1"/>
  <c r="E8" i="3"/>
  <c r="B9" i="3"/>
  <c r="B34" i="3"/>
  <c r="C33" i="3"/>
  <c r="C34" i="3" s="1"/>
  <c r="E21" i="3" l="1"/>
  <c r="E12" i="3" s="1"/>
  <c r="B36" i="3"/>
  <c r="C10" i="3"/>
  <c r="C19" i="3" s="1"/>
  <c r="E19" i="3" s="1"/>
  <c r="C28" i="3"/>
  <c r="D28" i="3"/>
  <c r="C42" i="3"/>
  <c r="C36" i="3" s="1"/>
  <c r="C29" i="3"/>
  <c r="B11" i="3"/>
  <c r="B24" i="3" s="1"/>
  <c r="E7" i="1" s="1"/>
  <c r="E27" i="3"/>
  <c r="E6" i="3"/>
  <c r="E9" i="3" s="1"/>
  <c r="D6" i="3"/>
  <c r="D9" i="3" s="1"/>
  <c r="D11" i="3" s="1"/>
  <c r="C30" i="3"/>
  <c r="C41" i="3" s="1"/>
  <c r="B35" i="3"/>
  <c r="C6" i="3"/>
  <c r="E29" i="3"/>
  <c r="D30" i="3"/>
  <c r="D35" i="3" s="1"/>
  <c r="D37" i="3" s="1"/>
  <c r="D45" i="3" s="1"/>
  <c r="D13" i="3"/>
  <c r="E35" i="3"/>
  <c r="E10" i="3"/>
  <c r="E16" i="3"/>
  <c r="E13" i="3" l="1"/>
  <c r="E22" i="3"/>
  <c r="E42" i="3"/>
  <c r="E36" i="3" s="1"/>
  <c r="E37" i="3" s="1"/>
  <c r="B37" i="3"/>
  <c r="B45" i="3" s="1"/>
  <c r="B46" i="3" s="1"/>
  <c r="B50" i="3" s="1"/>
  <c r="E8" i="1" s="1"/>
  <c r="D24" i="3"/>
  <c r="G7" i="1" s="1"/>
  <c r="C17" i="3"/>
  <c r="C20" i="3" s="1"/>
  <c r="E20" i="3" s="1"/>
  <c r="C43" i="3"/>
  <c r="D47" i="3"/>
  <c r="D46" i="3"/>
  <c r="D50" i="3" s="1"/>
  <c r="G8" i="1" s="1"/>
  <c r="C9" i="3"/>
  <c r="C11" i="3" s="1"/>
  <c r="C35" i="3"/>
  <c r="C37" i="3" s="1"/>
  <c r="E11" i="3"/>
  <c r="E43" i="3" l="1"/>
  <c r="E45" i="3" s="1"/>
  <c r="B47" i="3"/>
  <c r="D52" i="3"/>
  <c r="D49" i="3"/>
  <c r="C45" i="3"/>
  <c r="C46" i="3" s="1"/>
  <c r="C50" i="3" s="1"/>
  <c r="F8" i="1" s="1"/>
  <c r="E17" i="3"/>
  <c r="E24" i="3"/>
  <c r="H7" i="1" s="1"/>
  <c r="C24" i="3"/>
  <c r="F7" i="1" s="1"/>
  <c r="B49" i="3"/>
  <c r="B52" i="3"/>
  <c r="C47" i="3" l="1"/>
  <c r="E47" i="3"/>
  <c r="E46" i="3"/>
  <c r="E50" i="3" s="1"/>
  <c r="C52" i="3"/>
  <c r="C54" i="3" s="1"/>
  <c r="C49" i="3"/>
  <c r="B54" i="3"/>
  <c r="D54" i="3"/>
  <c r="E52" i="3" l="1"/>
  <c r="E54" i="3" s="1"/>
  <c r="H8" i="1"/>
  <c r="E49" i="3"/>
  <c r="G9" i="1"/>
  <c r="F9" i="1"/>
  <c r="E9" i="1"/>
  <c r="G10" i="1" l="1"/>
  <c r="E10" i="1"/>
  <c r="H9" i="1"/>
  <c r="H10" i="1" s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 Hamzik</author>
  </authors>
  <commentList>
    <comment ref="A5" authorId="0" shapeId="0" xr:uid="{9072254C-939B-4766-8FEC-E8B111EF32E8}">
      <text>
        <r>
          <rPr>
            <sz val="20"/>
            <color indexed="81"/>
            <rFont val="Arial Nova Light"/>
            <family val="2"/>
          </rPr>
          <t xml:space="preserve">Input Customer / Contact Name Here
</t>
        </r>
      </text>
    </comment>
    <comment ref="A8" authorId="0" shapeId="0" xr:uid="{388A4E24-34EC-4FA2-A469-7462F1882B13}">
      <text>
        <r>
          <rPr>
            <sz val="12"/>
            <color indexed="81"/>
            <rFont val="Arial Nova Light"/>
            <family val="2"/>
          </rPr>
          <t>Typical range 30% to 60
Average is 40%</t>
        </r>
      </text>
    </comment>
    <comment ref="A9" authorId="0" shapeId="0" xr:uid="{E583F44E-19D3-4852-B46F-5DB7268013F0}">
      <text>
        <r>
          <rPr>
            <sz val="12"/>
            <color indexed="81"/>
            <rFont val="Tahoma"/>
            <family val="2"/>
          </rPr>
          <t>Typical range for small screw - under 2.5" dia. and less than 72": $1,600 to $4,000
Average is $2,400
Typical range for large screw - over 2.5" dia. and greater than 72": $4,000 to $8,800
Average is $6,200</t>
        </r>
      </text>
    </comment>
    <comment ref="A10" authorId="0" shapeId="0" xr:uid="{182755EB-E8E1-4B66-A063-E47CE7365F03}">
      <text>
        <r>
          <rPr>
            <sz val="12"/>
            <color indexed="81"/>
            <rFont val="Tahoma"/>
            <family val="2"/>
          </rPr>
          <t>Typical inventory to keep on hand is 20% annual usage = 5 inventory turns.
Inventory is split between new and refurbished ball screws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5549FB3B-C673-4C57-8DC5-B269AE15A9E1}">
      <text>
        <r>
          <rPr>
            <sz val="12"/>
            <color indexed="81"/>
            <rFont val="Tahoma"/>
            <family val="2"/>
          </rPr>
          <t>Typical range 50% to 60%
Average is 55%</t>
        </r>
      </text>
    </comment>
    <comment ref="A15" authorId="0" shapeId="0" xr:uid="{85FE183B-36E8-4940-8051-476472067CD0}">
      <text>
        <r>
          <rPr>
            <sz val="12"/>
            <color indexed="81"/>
            <rFont val="Tahoma"/>
            <family val="2"/>
          </rPr>
          <t xml:space="preserve">Typically $50 to $200 per hour
Average cost $100
</t>
        </r>
      </text>
    </comment>
    <comment ref="A16" authorId="0" shapeId="0" xr:uid="{52DB6DC0-A906-40C2-AAE3-DB7B15207E08}">
      <text>
        <r>
          <rPr>
            <sz val="12"/>
            <color indexed="81"/>
            <rFont val="Tahoma"/>
            <family val="2"/>
          </rPr>
          <t>Typically 5 to 25 hours to remove and install a ball screw
Average is 15</t>
        </r>
      </text>
    </comment>
    <comment ref="A17" authorId="0" shapeId="0" xr:uid="{FF30B57A-172F-4EF6-9E00-C199A23A66BC}">
      <text>
        <r>
          <rPr>
            <sz val="12"/>
            <color indexed="81"/>
            <rFont val="Tahoma"/>
            <family val="2"/>
          </rPr>
          <t>2018 industry average is 16 weeks (80 work days) with maximums seen as high as 36 weeks (180 work days)
Dynatect 2018 average is 4 to 8 weeks; average is 6 weeks (30 work days)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1337C5F7-562E-405D-BD3F-30562074A6BB}">
      <text>
        <r>
          <rPr>
            <sz val="12"/>
            <color indexed="81"/>
            <rFont val="Tahoma"/>
            <family val="2"/>
          </rPr>
          <t xml:space="preserve">Average Time
Ship to and Received by Dynatect: 2 days (12 work hours)
Evaluate and Refurbish: 5 days (30 work hours)
Ship to and Received by Customer: 2 days (12 work hours) 
</t>
        </r>
        <r>
          <rPr>
            <b/>
            <sz val="12"/>
            <color indexed="81"/>
            <rFont val="Tahoma"/>
            <family val="2"/>
          </rPr>
          <t>Total 54 Work Hours</t>
        </r>
      </text>
    </comment>
  </commentList>
</comments>
</file>

<file path=xl/sharedStrings.xml><?xml version="1.0" encoding="utf-8"?>
<sst xmlns="http://schemas.openxmlformats.org/spreadsheetml/2006/main" count="77" uniqueCount="62">
  <si>
    <t>Average cost of new ball screw</t>
  </si>
  <si>
    <t>Annual cost of new ball screws</t>
  </si>
  <si>
    <t>Cost of down time ($/hr)</t>
  </si>
  <si>
    <t>Average lead time of new ball screw (hrs)</t>
  </si>
  <si>
    <t>Average time to remove and install a ball screw (hrs)</t>
  </si>
  <si>
    <t>Total Ball Screw Cost</t>
  </si>
  <si>
    <t>New ball screws to keep in inventory</t>
  </si>
  <si>
    <t>Annual cost of new ball screw inventory</t>
  </si>
  <si>
    <t>Machine up-time per day (hrs)</t>
  </si>
  <si>
    <t>Estimated times a refurbished ball screw can be used</t>
  </si>
  <si>
    <t>Down time per refurbished ball screw (hrs)</t>
  </si>
  <si>
    <t>Down time per new ball screw (hrs)</t>
  </si>
  <si>
    <t>Total Emergency Down Time Cost</t>
  </si>
  <si>
    <t>Ball screws per year</t>
  </si>
  <si>
    <t>Average lead time of new ball screw (work days)</t>
  </si>
  <si>
    <t>Total annual hours of down time (hrs)</t>
  </si>
  <si>
    <t>Estimated times a new ball screw must be used annually</t>
  </si>
  <si>
    <t>Total effective annual machine down time (hrs)</t>
  </si>
  <si>
    <t xml:space="preserve"> Total effective annual machine down time (days)</t>
  </si>
  <si>
    <t xml:space="preserve">Average cost of refurbished ball screw </t>
  </si>
  <si>
    <t>Annual cost of refurbished ball screws</t>
  </si>
  <si>
    <t>Annual cost of refurbished ball screw inventory</t>
  </si>
  <si>
    <t>% of Ball Screws which can be refurbished (40% typ)</t>
  </si>
  <si>
    <t>% of cost of a refurbished Ball Screw vs. New (55% typ)</t>
  </si>
  <si>
    <t>Estimated emergency/unplanned replacements per year</t>
  </si>
  <si>
    <t>Emergency/unplanned downtime cost per ball screw</t>
  </si>
  <si>
    <t>Estimated yearly ball screw usage</t>
  </si>
  <si>
    <t>% of new Ball Screws (60% typ)</t>
  </si>
  <si>
    <t>Number of refurbished ball screws available/yr</t>
  </si>
  <si>
    <t>New Ball Screws, 
No Stocking</t>
  </si>
  <si>
    <t>New Ball Screws, 
With Stocking</t>
  </si>
  <si>
    <t>NEW</t>
  </si>
  <si>
    <t>REFURBISHED</t>
  </si>
  <si>
    <t>BALL SCREW COST</t>
  </si>
  <si>
    <t>DOWN TIME COST</t>
  </si>
  <si>
    <t>n/a</t>
  </si>
  <si>
    <t>Cost Savings From All New</t>
  </si>
  <si>
    <t>Total Cost (Ball Screws + Down Time)</t>
  </si>
  <si>
    <t>New Ball Screws &amp; Refurbished,
No Stocking</t>
  </si>
  <si>
    <t>New Ball Screws &amp; Refurbished, 
With Stocking</t>
  </si>
  <si>
    <t>Total refurbished annual hours of downtime (hrs)</t>
  </si>
  <si>
    <t>Total new annual hours of downtime (hrs)</t>
  </si>
  <si>
    <r>
      <t xml:space="preserve">Avg time to ship, repair, &amp; return a </t>
    </r>
    <r>
      <rPr>
        <b/>
        <sz val="16"/>
        <color theme="1"/>
        <rFont val="Arial Nova Light"/>
        <family val="2"/>
      </rPr>
      <t xml:space="preserve">used </t>
    </r>
    <r>
      <rPr>
        <sz val="16"/>
        <color theme="1"/>
        <rFont val="Arial Nova Light"/>
        <family val="2"/>
      </rPr>
      <t>ball screw (hrs)</t>
    </r>
  </si>
  <si>
    <t>DOWN TIME</t>
  </si>
  <si>
    <t>BALL SCREW ASSEMBLIES</t>
  </si>
  <si>
    <t>Prepared for:</t>
  </si>
  <si>
    <t>Refurbished ball screws to keep in inventory</t>
  </si>
  <si>
    <t>Avg time to ship, repair, &amp; return a used ball screw (hrs)</t>
  </si>
  <si>
    <t xml:space="preserve">Average cost of new ball screw </t>
  </si>
  <si>
    <t>% of Ball screws that can be refurbished</t>
  </si>
  <si>
    <t>% of cost of a refurbished Ball Screw vs. New</t>
  </si>
  <si>
    <t>Cost of machine down time ($/hr)</t>
  </si>
  <si>
    <t>Ball screws to keep in inventory</t>
  </si>
  <si>
    <t>Ball Screw Cost Scenario Calculator</t>
  </si>
  <si>
    <r>
      <t xml:space="preserve">SUMMARY </t>
    </r>
    <r>
      <rPr>
        <sz val="14"/>
        <color theme="1"/>
        <rFont val="Arial Nova Light"/>
        <family val="2"/>
      </rPr>
      <t>(Required inputs are highlighted in "orange", hover over flags for comments and more details)</t>
    </r>
  </si>
  <si>
    <t>New Ball Screws 
&amp; Refurbished, 
With Stocking</t>
  </si>
  <si>
    <t>New Ball Screws 
&amp; Refurbished,
No Stocking</t>
  </si>
  <si>
    <t>PURCHASING SUMMARY</t>
  </si>
  <si>
    <t>© 2018 Dynatect Manufacturing, Inc.</t>
  </si>
  <si>
    <r>
      <t xml:space="preserve">DETAIL </t>
    </r>
    <r>
      <rPr>
        <sz val="14"/>
        <color theme="1"/>
        <rFont val="Arial Nova Light"/>
        <family val="2"/>
      </rPr>
      <t>("Orange" boxes represent inputs from previous sheet)</t>
    </r>
  </si>
  <si>
    <t>COMPANY</t>
  </si>
  <si>
    <t>Company / Contact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</si>
</sst>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33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rgb="FF3F3F76"/>
      <name val="Calibri Light"/>
      <family val="2"/>
    </font>
    <font>
      <sz val="14"/>
      <color theme="1"/>
      <name val="Arial Nova"/>
      <family val="2"/>
    </font>
    <font>
      <b/>
      <sz val="18"/>
      <name val="Arial Nova"/>
      <family val="2"/>
    </font>
    <font>
      <b/>
      <sz val="16"/>
      <color theme="1"/>
      <name val="Arial Nova"/>
      <family val="2"/>
    </font>
    <font>
      <sz val="11"/>
      <color theme="1"/>
      <name val="Arial Nova"/>
      <family val="2"/>
    </font>
    <font>
      <sz val="11"/>
      <name val="Arial Nova"/>
      <family val="2"/>
    </font>
    <font>
      <sz val="14"/>
      <color theme="1"/>
      <name val="Arial Nova Light"/>
      <family val="2"/>
    </font>
    <font>
      <sz val="14"/>
      <color rgb="FF3F3F76"/>
      <name val="Arial Nova Light"/>
      <family val="2"/>
    </font>
    <font>
      <b/>
      <sz val="48"/>
      <color theme="1"/>
      <name val="Arial Nova"/>
      <family val="2"/>
    </font>
    <font>
      <sz val="48"/>
      <color theme="0"/>
      <name val="Arial Nova"/>
      <family val="2"/>
    </font>
    <font>
      <sz val="16"/>
      <color theme="1"/>
      <name val="Arial Nova"/>
      <family val="2"/>
    </font>
    <font>
      <sz val="18"/>
      <color theme="1"/>
      <name val="Arial Nova"/>
      <family val="2"/>
    </font>
    <font>
      <sz val="16"/>
      <color theme="1"/>
      <name val="Arial Nova Light"/>
      <family val="2"/>
    </font>
    <font>
      <sz val="16"/>
      <color rgb="FF3F3F76"/>
      <name val="Arial Nova Light"/>
      <family val="2"/>
    </font>
    <font>
      <b/>
      <sz val="16"/>
      <color theme="1"/>
      <name val="Arial Nova Light"/>
      <family val="2"/>
    </font>
    <font>
      <sz val="18"/>
      <color rgb="FF3F3F76"/>
      <name val="Arial Nova Light"/>
      <family val="2"/>
    </font>
    <font>
      <b/>
      <sz val="22"/>
      <color theme="1"/>
      <name val="Arial Nova"/>
      <family val="2"/>
    </font>
    <font>
      <sz val="20"/>
      <name val="Arial Nov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6"/>
      <color theme="5" tint="-0.249977111117893"/>
      <name val="Arial Nova Light"/>
      <family val="2"/>
    </font>
    <font>
      <sz val="36"/>
      <color theme="0"/>
      <name val="Arial Nova"/>
      <family val="2"/>
    </font>
    <font>
      <sz val="20"/>
      <color theme="1"/>
      <name val="Arial Nova"/>
      <family val="2"/>
    </font>
    <font>
      <sz val="22"/>
      <color theme="1"/>
      <name val="Arial Nova"/>
      <family val="2"/>
    </font>
    <font>
      <sz val="18"/>
      <name val="Arial Nova Light"/>
      <family val="2"/>
    </font>
    <font>
      <sz val="20"/>
      <name val="Arial Nova Light"/>
      <family val="2"/>
    </font>
    <font>
      <sz val="18"/>
      <color theme="1"/>
      <name val="Arial Nova Light"/>
      <family val="2"/>
    </font>
    <font>
      <sz val="20"/>
      <color indexed="81"/>
      <name val="Arial Nova Light"/>
      <family val="2"/>
    </font>
    <font>
      <sz val="12"/>
      <color indexed="81"/>
      <name val="Arial Nova Light"/>
      <family val="2"/>
    </font>
    <font>
      <sz val="16"/>
      <name val="Arial Nov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darkUp">
        <fgColor theme="2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3743705557422"/>
      </right>
      <top/>
      <bottom style="thin">
        <color theme="0" tint="-0.14993743705557422"/>
      </bottom>
      <diagonal/>
    </border>
    <border>
      <left/>
      <right style="medium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1" applyNumberFormat="0" applyAlignment="0" applyProtection="0"/>
    <xf numFmtId="0" fontId="1" fillId="6" borderId="2" applyNumberFormat="0" applyFont="0" applyAlignment="0" applyProtection="0"/>
  </cellStyleXfs>
  <cellXfs count="131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indent="1"/>
    </xf>
    <xf numFmtId="0" fontId="8" fillId="0" borderId="0" xfId="3" applyNumberFormat="1" applyFont="1" applyBorder="1" applyAlignment="1">
      <alignment horizontal="center" vertical="center" wrapText="1"/>
    </xf>
    <xf numFmtId="165" fontId="9" fillId="0" borderId="0" xfId="4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center" inden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7" fillId="3" borderId="3" xfId="2" applyNumberFormat="1" applyFont="1" applyFill="1" applyBorder="1" applyAlignment="1" applyProtection="1">
      <alignment horizontal="center" vertical="center" wrapText="1"/>
      <protection locked="0"/>
    </xf>
    <xf numFmtId="9" fontId="17" fillId="3" borderId="4" xfId="3" applyFont="1" applyFill="1" applyBorder="1" applyAlignment="1" applyProtection="1">
      <alignment horizontal="center" vertical="center" wrapText="1"/>
      <protection locked="0"/>
    </xf>
    <xf numFmtId="164" fontId="17" fillId="3" borderId="4" xfId="4" applyNumberFormat="1" applyFont="1" applyBorder="1" applyAlignment="1" applyProtection="1">
      <alignment horizontal="center" vertical="center" wrapText="1"/>
      <protection locked="0"/>
    </xf>
    <xf numFmtId="0" fontId="17" fillId="3" borderId="4" xfId="2" applyNumberFormat="1" applyFont="1" applyFill="1" applyBorder="1" applyAlignment="1" applyProtection="1">
      <alignment horizontal="center" vertical="center" wrapText="1"/>
      <protection locked="0"/>
    </xf>
    <xf numFmtId="9" fontId="17" fillId="3" borderId="5" xfId="3" applyFont="1" applyFill="1" applyBorder="1" applyAlignment="1" applyProtection="1">
      <alignment horizontal="center" vertical="center" wrapText="1"/>
      <protection locked="0"/>
    </xf>
    <xf numFmtId="0" fontId="17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28" fillId="8" borderId="11" xfId="5" applyFont="1" applyFill="1" applyBorder="1" applyAlignment="1">
      <alignment horizontal="right" vertical="center" indent="1"/>
    </xf>
    <xf numFmtId="164" fontId="28" fillId="8" borderId="12" xfId="5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8" fillId="0" borderId="13" xfId="0" applyFont="1" applyFill="1" applyBorder="1" applyAlignment="1"/>
    <xf numFmtId="14" fontId="26" fillId="0" borderId="14" xfId="0" applyNumberFormat="1" applyFont="1" applyFill="1" applyBorder="1" applyAlignment="1">
      <alignment vertical="center"/>
    </xf>
    <xf numFmtId="0" fontId="14" fillId="0" borderId="13" xfId="0" applyFont="1" applyBorder="1" applyAlignment="1">
      <alignment horizontal="right" vertical="center" indent="1"/>
    </xf>
    <xf numFmtId="164" fontId="27" fillId="0" borderId="14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right" vertical="center" indent="1"/>
    </xf>
    <xf numFmtId="164" fontId="27" fillId="0" borderId="15" xfId="0" applyNumberFormat="1" applyFont="1" applyFill="1" applyBorder="1" applyAlignment="1">
      <alignment horizontal="center" vertical="center" wrapText="1"/>
    </xf>
    <xf numFmtId="164" fontId="28" fillId="8" borderId="16" xfId="5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14" fontId="26" fillId="4" borderId="14" xfId="0" applyNumberFormat="1" applyFont="1" applyFill="1" applyBorder="1" applyAlignment="1">
      <alignment horizontal="right" vertical="center" indent="1"/>
    </xf>
    <xf numFmtId="0" fontId="26" fillId="4" borderId="13" xfId="0" applyFont="1" applyFill="1" applyBorder="1" applyAlignment="1">
      <alignment horizontal="left" vertical="top" indent="1"/>
    </xf>
    <xf numFmtId="164" fontId="32" fillId="2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25" fillId="9" borderId="20" xfId="5" applyFont="1" applyFill="1" applyBorder="1" applyAlignment="1">
      <alignment horizontal="right" vertical="center" indent="1"/>
    </xf>
    <xf numFmtId="0" fontId="15" fillId="3" borderId="23" xfId="2" applyNumberFormat="1" applyFont="1" applyFill="1" applyBorder="1" applyAlignment="1">
      <alignment horizontal="center" vertical="center" wrapText="1"/>
    </xf>
    <xf numFmtId="0" fontId="14" fillId="0" borderId="23" xfId="2" applyNumberFormat="1" applyFont="1" applyFill="1" applyBorder="1" applyAlignment="1">
      <alignment horizontal="center" vertical="center" wrapText="1"/>
    </xf>
    <xf numFmtId="9" fontId="14" fillId="0" borderId="23" xfId="3" applyFont="1" applyBorder="1" applyAlignment="1" applyProtection="1">
      <alignment horizontal="center" vertical="center" wrapText="1"/>
    </xf>
    <xf numFmtId="9" fontId="15" fillId="3" borderId="23" xfId="3" applyFont="1" applyFill="1" applyBorder="1" applyAlignment="1">
      <alignment horizontal="center" vertical="center" wrapText="1"/>
    </xf>
    <xf numFmtId="0" fontId="14" fillId="0" borderId="23" xfId="2" applyNumberFormat="1" applyFont="1" applyFill="1" applyBorder="1" applyAlignment="1" applyProtection="1">
      <alignment horizontal="center" vertical="center" wrapText="1"/>
    </xf>
    <xf numFmtId="164" fontId="15" fillId="3" borderId="23" xfId="4" applyNumberFormat="1" applyFont="1" applyBorder="1" applyAlignment="1">
      <alignment horizontal="center" vertical="center" wrapText="1"/>
    </xf>
    <xf numFmtId="164" fontId="14" fillId="0" borderId="23" xfId="0" applyNumberFormat="1" applyFont="1" applyFill="1" applyBorder="1" applyAlignment="1" applyProtection="1">
      <alignment horizontal="center" vertical="center" wrapText="1"/>
    </xf>
    <xf numFmtId="164" fontId="14" fillId="0" borderId="23" xfId="1" applyNumberFormat="1" applyFont="1" applyFill="1" applyBorder="1" applyAlignment="1" applyProtection="1">
      <alignment horizontal="center" vertical="center" wrapText="1"/>
    </xf>
    <xf numFmtId="165" fontId="14" fillId="5" borderId="23" xfId="0" applyNumberFormat="1" applyFont="1" applyFill="1" applyBorder="1" applyAlignment="1">
      <alignment horizontal="center" vertical="center" wrapText="1"/>
    </xf>
    <xf numFmtId="9" fontId="14" fillId="0" borderId="23" xfId="3" applyFont="1" applyFill="1" applyBorder="1" applyAlignment="1">
      <alignment horizontal="center" vertical="center" wrapText="1"/>
    </xf>
    <xf numFmtId="0" fontId="14" fillId="5" borderId="23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64" fontId="14" fillId="5" borderId="23" xfId="0" applyNumberFormat="1" applyFont="1" applyFill="1" applyBorder="1" applyAlignment="1">
      <alignment horizontal="center" vertical="center" wrapText="1"/>
    </xf>
    <xf numFmtId="0" fontId="15" fillId="0" borderId="23" xfId="2" applyNumberFormat="1" applyFont="1" applyFill="1" applyBorder="1" applyAlignment="1">
      <alignment horizontal="center" vertical="center" wrapText="1"/>
    </xf>
    <xf numFmtId="164" fontId="15" fillId="3" borderId="23" xfId="1" applyNumberFormat="1" applyFont="1" applyFill="1" applyBorder="1" applyAlignment="1">
      <alignment horizontal="center" vertical="center" wrapText="1"/>
    </xf>
    <xf numFmtId="0" fontId="14" fillId="5" borderId="23" xfId="2" applyNumberFormat="1" applyFont="1" applyFill="1" applyBorder="1" applyAlignment="1">
      <alignment horizontal="center" vertical="center" wrapText="1"/>
    </xf>
    <xf numFmtId="0" fontId="12" fillId="4" borderId="23" xfId="2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164" fontId="32" fillId="2" borderId="23" xfId="0" applyNumberFormat="1" applyFont="1" applyFill="1" applyBorder="1" applyAlignment="1">
      <alignment horizontal="center" vertical="center" wrapText="1"/>
    </xf>
    <xf numFmtId="164" fontId="25" fillId="9" borderId="23" xfId="5" applyNumberFormat="1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left" vertical="top" indent="1"/>
    </xf>
    <xf numFmtId="0" fontId="10" fillId="4" borderId="28" xfId="0" applyFont="1" applyFill="1" applyBorder="1" applyAlignment="1">
      <alignment horizontal="right" vertical="center" wrapText="1"/>
    </xf>
    <xf numFmtId="14" fontId="18" fillId="4" borderId="29" xfId="0" applyNumberFormat="1" applyFont="1" applyFill="1" applyBorder="1" applyAlignment="1">
      <alignment horizontal="right" vertical="center" wrapText="1" indent="1"/>
    </xf>
    <xf numFmtId="0" fontId="32" fillId="0" borderId="20" xfId="0" applyFont="1" applyFill="1" applyBorder="1" applyAlignment="1">
      <alignment horizontal="right" vertical="center" wrapText="1"/>
    </xf>
    <xf numFmtId="0" fontId="3" fillId="0" borderId="20" xfId="0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right" vertical="center" indent="1"/>
    </xf>
    <xf numFmtId="0" fontId="3" fillId="0" borderId="19" xfId="0" applyFont="1" applyBorder="1" applyAlignment="1">
      <alignment horizontal="left" vertical="center" indent="1"/>
    </xf>
    <xf numFmtId="0" fontId="8" fillId="0" borderId="30" xfId="3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indent="1"/>
    </xf>
    <xf numFmtId="165" fontId="8" fillId="0" borderId="3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/>
    </xf>
    <xf numFmtId="164" fontId="3" fillId="0" borderId="30" xfId="0" applyNumberFormat="1" applyFont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right" vertical="center"/>
    </xf>
    <xf numFmtId="164" fontId="32" fillId="2" borderId="30" xfId="0" applyNumberFormat="1" applyFont="1" applyFill="1" applyBorder="1" applyAlignment="1">
      <alignment horizontal="center" vertical="center" wrapText="1"/>
    </xf>
    <xf numFmtId="165" fontId="3" fillId="0" borderId="30" xfId="0" applyNumberFormat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center" indent="1"/>
    </xf>
    <xf numFmtId="0" fontId="14" fillId="0" borderId="20" xfId="0" applyFont="1" applyFill="1" applyBorder="1" applyAlignment="1">
      <alignment horizontal="right" vertical="center" indent="1"/>
    </xf>
    <xf numFmtId="0" fontId="12" fillId="4" borderId="20" xfId="0" applyFont="1" applyFill="1" applyBorder="1" applyAlignment="1">
      <alignment horizontal="right" vertical="center" indent="1"/>
    </xf>
    <xf numFmtId="0" fontId="12" fillId="0" borderId="20" xfId="0" applyFont="1" applyBorder="1" applyAlignment="1">
      <alignment horizontal="right" vertical="center" indent="1"/>
    </xf>
    <xf numFmtId="165" fontId="14" fillId="0" borderId="30" xfId="0" applyNumberFormat="1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right" vertical="center" indent="1"/>
    </xf>
    <xf numFmtId="0" fontId="19" fillId="0" borderId="20" xfId="0" applyFont="1" applyFill="1" applyBorder="1" applyAlignment="1">
      <alignment horizontal="right" vertical="center" indent="1"/>
    </xf>
    <xf numFmtId="164" fontId="19" fillId="0" borderId="30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17" fillId="3" borderId="13" xfId="4" applyFont="1" applyBorder="1" applyAlignment="1" applyProtection="1">
      <alignment horizontal="left" vertical="center" indent="3"/>
      <protection locked="0"/>
    </xf>
    <xf numFmtId="0" fontId="17" fillId="3" borderId="0" xfId="4" applyFont="1" applyBorder="1" applyAlignment="1" applyProtection="1">
      <alignment horizontal="left" vertical="center" indent="3"/>
      <protection locked="0"/>
    </xf>
    <xf numFmtId="0" fontId="29" fillId="0" borderId="0" xfId="0" applyFont="1" applyBorder="1" applyAlignment="1">
      <alignment horizontal="right" vertical="center" indent="1"/>
    </xf>
    <xf numFmtId="0" fontId="29" fillId="0" borderId="14" xfId="0" applyFont="1" applyBorder="1" applyAlignment="1">
      <alignment horizontal="right" vertical="center" indent="1"/>
    </xf>
    <xf numFmtId="0" fontId="29" fillId="0" borderId="9" xfId="0" applyFont="1" applyBorder="1" applyAlignment="1">
      <alignment horizontal="right" vertical="center" indent="1"/>
    </xf>
    <xf numFmtId="0" fontId="29" fillId="0" borderId="18" xfId="0" applyFont="1" applyBorder="1" applyAlignment="1">
      <alignment horizontal="right" vertical="center" indent="1"/>
    </xf>
    <xf numFmtId="0" fontId="29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17" fillId="3" borderId="0" xfId="4" applyNumberFormat="1" applyFont="1" applyBorder="1" applyAlignment="1" applyProtection="1">
      <alignment horizontal="center" vertical="center" wrapText="1"/>
    </xf>
    <xf numFmtId="0" fontId="17" fillId="3" borderId="30" xfId="4" applyNumberFormat="1" applyFont="1" applyBorder="1" applyAlignment="1" applyProtection="1">
      <alignment horizontal="center" vertical="center" wrapText="1"/>
    </xf>
    <xf numFmtId="0" fontId="29" fillId="0" borderId="19" xfId="0" applyFont="1" applyBorder="1" applyAlignment="1">
      <alignment horizontal="right" vertical="center" wrapText="1" indent="1"/>
    </xf>
    <xf numFmtId="0" fontId="29" fillId="0" borderId="21" xfId="0" applyFont="1" applyBorder="1" applyAlignment="1">
      <alignment horizontal="right" vertical="center" wrapText="1" indent="1"/>
    </xf>
    <xf numFmtId="0" fontId="29" fillId="0" borderId="22" xfId="0" applyFont="1" applyBorder="1" applyAlignment="1">
      <alignment horizontal="right" vertical="center" wrapText="1" indent="1"/>
    </xf>
    <xf numFmtId="0" fontId="24" fillId="7" borderId="24" xfId="0" applyFont="1" applyFill="1" applyBorder="1" applyAlignment="1">
      <alignment horizontal="left" vertical="center" wrapText="1" indent="1"/>
    </xf>
    <xf numFmtId="0" fontId="24" fillId="7" borderId="25" xfId="0" applyFont="1" applyFill="1" applyBorder="1" applyAlignment="1">
      <alignment horizontal="left" vertical="center" wrapText="1" indent="1"/>
    </xf>
    <xf numFmtId="0" fontId="24" fillId="7" borderId="26" xfId="0" applyFont="1" applyFill="1" applyBorder="1" applyAlignment="1">
      <alignment horizontal="left" vertical="center" wrapText="1" indent="1"/>
    </xf>
  </cellXfs>
  <cellStyles count="6">
    <cellStyle name="Comma" xfId="2" builtinId="3"/>
    <cellStyle name="Currency" xfId="1" builtinId="4"/>
    <cellStyle name="Input" xfId="4" builtinId="20"/>
    <cellStyle name="Normal" xfId="0" builtinId="0"/>
    <cellStyle name="Note" xfId="5" builtinId="1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n-US" sz="2400" b="1"/>
              <a:t>ANNUAL</a:t>
            </a:r>
            <a:r>
              <a:rPr lang="en-US" sz="2400" b="1" baseline="0"/>
              <a:t> </a:t>
            </a:r>
            <a:r>
              <a:rPr lang="en-US" sz="2400" b="1"/>
              <a:t>BALL SCREW DOWN TIME SCENARIO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775486945710739E-2"/>
          <c:y val="0.13442515922303469"/>
          <c:w val="0.84882906632285016"/>
          <c:h val="0.71835420356858004"/>
        </c:manualLayout>
      </c:layout>
      <c:lineChart>
        <c:grouping val="standard"/>
        <c:varyColors val="0"/>
        <c:ser>
          <c:idx val="3"/>
          <c:order val="0"/>
          <c:tx>
            <c:v>Down Time (days)</c:v>
          </c:tx>
          <c:spPr>
            <a:ln w="666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249471808326418E-2"/>
                  <c:y val="-1.714750135548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E8-4F8B-B362-ED782F5C6514}"/>
                </c:ext>
              </c:extLst>
            </c:dLbl>
            <c:dLbl>
              <c:idx val="1"/>
              <c:layout>
                <c:manualLayout>
                  <c:x val="6.4281218784331363E-3"/>
                  <c:y val="-3.2784050170162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E8-4F8B-B362-ED782F5C6514}"/>
                </c:ext>
              </c:extLst>
            </c:dLbl>
            <c:dLbl>
              <c:idx val="2"/>
              <c:layout>
                <c:manualLayout>
                  <c:x val="-4.396353075194951E-2"/>
                  <c:y val="1.7529657612012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E8-4F8B-B362-ED782F5C6514}"/>
                </c:ext>
              </c:extLst>
            </c:dLbl>
            <c:dLbl>
              <c:idx val="3"/>
              <c:layout>
                <c:manualLayout>
                  <c:x val="-4.2390243715097621E-2"/>
                  <c:y val="-3.4056786632267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E8-4F8B-B362-ED782F5C6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Detail!$B$4:$E$4</c:f>
              <c:strCache>
                <c:ptCount val="4"/>
                <c:pt idx="0">
                  <c:v>New Ball Screws, 
No Stocking</c:v>
                </c:pt>
                <c:pt idx="1">
                  <c:v>New Ball Screws &amp; Refurbished,
No Stocking</c:v>
                </c:pt>
                <c:pt idx="2">
                  <c:v>New Ball Screws, 
With Stocking</c:v>
                </c:pt>
                <c:pt idx="3">
                  <c:v>New Ball Screws &amp; Refurbished, 
With Stocking</c:v>
                </c:pt>
              </c:strCache>
            </c:strRef>
          </c:cat>
          <c:val>
            <c:numRef>
              <c:f>Detail!$B$47:$E$47</c:f>
              <c:numCache>
                <c:formatCode>General</c:formatCode>
                <c:ptCount val="4"/>
                <c:pt idx="0">
                  <c:v>92</c:v>
                </c:pt>
                <c:pt idx="1">
                  <c:v>65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E8-4F8B-B362-ED782F5C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468488"/>
        <c:axId val="733719256"/>
      </c:lineChart>
      <c:catAx>
        <c:axId val="72746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3719256"/>
        <c:crosses val="autoZero"/>
        <c:auto val="1"/>
        <c:lblAlgn val="ctr"/>
        <c:lblOffset val="100"/>
        <c:noMultiLvlLbl val="0"/>
      </c:catAx>
      <c:valAx>
        <c:axId val="733719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 sz="2000"/>
                  <a:t>Days</a:t>
                </a:r>
              </a:p>
            </c:rich>
          </c:tx>
          <c:layout>
            <c:manualLayout>
              <c:xMode val="edge"/>
              <c:yMode val="edge"/>
              <c:x val="1.3774059492563428E-2"/>
              <c:y val="0.484073344998541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72746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 Nova" panose="020B05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n-US" sz="2400" b="1"/>
              <a:t>ANNUAL BALL SCREW COST SCENARIO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81836781327093"/>
          <c:y val="0.15209811053870911"/>
          <c:w val="0.86169447488797013"/>
          <c:h val="0.72751204872549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Detail!$A$24</c:f>
              <c:strCache>
                <c:ptCount val="1"/>
                <c:pt idx="0">
                  <c:v>Total Ball Screw Cost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1195929829906498E-3"/>
                  <c:y val="2.8400189203373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60-43D5-83F5-1D31D21F1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Detail!$B$4:$E$4</c:f>
              <c:strCache>
                <c:ptCount val="4"/>
                <c:pt idx="0">
                  <c:v>New Ball Screws, 
No Stocking</c:v>
                </c:pt>
                <c:pt idx="1">
                  <c:v>New Ball Screws &amp; Refurbished,
No Stocking</c:v>
                </c:pt>
                <c:pt idx="2">
                  <c:v>New Ball Screws, 
With Stocking</c:v>
                </c:pt>
                <c:pt idx="3">
                  <c:v>New Ball Screws &amp; Refurbished, 
With Stocking</c:v>
                </c:pt>
              </c:strCache>
            </c:strRef>
          </c:cat>
          <c:val>
            <c:numRef>
              <c:f>Detail!$B$24:$E$24</c:f>
              <c:numCache>
                <c:formatCode>"$"#,##0</c:formatCode>
                <c:ptCount val="4"/>
                <c:pt idx="0">
                  <c:v>28800</c:v>
                </c:pt>
                <c:pt idx="1">
                  <c:v>22560</c:v>
                </c:pt>
                <c:pt idx="2">
                  <c:v>36000</c:v>
                </c:pt>
                <c:pt idx="3">
                  <c:v>28680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0-43D5-83F5-1D31D21F173D}"/>
            </c:ext>
          </c:extLst>
        </c:ser>
        <c:ser>
          <c:idx val="1"/>
          <c:order val="1"/>
          <c:tx>
            <c:strRef>
              <c:f>Detail!$A$50</c:f>
              <c:strCache>
                <c:ptCount val="1"/>
                <c:pt idx="0">
                  <c:v>Total Emergency Down Time Cost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216014836085525E-6"/>
                  <c:y val="-4.223701842350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60-43D5-83F5-1D31D21F173D}"/>
                </c:ext>
              </c:extLst>
            </c:dLbl>
            <c:dLbl>
              <c:idx val="2"/>
              <c:layout>
                <c:manualLayout>
                  <c:x val="9.6854370157175781E-2"/>
                  <c:y val="-4.9593762666001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60-43D5-83F5-1D31D21F173D}"/>
                </c:ext>
              </c:extLst>
            </c:dLbl>
            <c:dLbl>
              <c:idx val="3"/>
              <c:layout>
                <c:manualLayout>
                  <c:x val="-0.10722957527316798"/>
                  <c:y val="-3.1932897698664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60-43D5-83F5-1D31D21F1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Detail!$B$4:$E$4</c:f>
              <c:strCache>
                <c:ptCount val="4"/>
                <c:pt idx="0">
                  <c:v>New Ball Screws, 
No Stocking</c:v>
                </c:pt>
                <c:pt idx="1">
                  <c:v>New Ball Screws &amp; Refurbished,
No Stocking</c:v>
                </c:pt>
                <c:pt idx="2">
                  <c:v>New Ball Screws, 
With Stocking</c:v>
                </c:pt>
                <c:pt idx="3">
                  <c:v>New Ball Screws &amp; Refurbished, 
With Stocking</c:v>
                </c:pt>
              </c:strCache>
            </c:strRef>
          </c:cat>
          <c:val>
            <c:numRef>
              <c:f>Detail!$B$50:$E$50</c:f>
              <c:numCache>
                <c:formatCode>"$"#,##0</c:formatCode>
                <c:ptCount val="4"/>
                <c:pt idx="0">
                  <c:v>55100</c:v>
                </c:pt>
                <c:pt idx="1">
                  <c:v>38500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60-43D5-83F5-1D31D21F173D}"/>
            </c:ext>
          </c:extLst>
        </c:ser>
        <c:ser>
          <c:idx val="2"/>
          <c:order val="2"/>
          <c:tx>
            <c:strRef>
              <c:f>Detail!$A$54</c:f>
              <c:strCache>
                <c:ptCount val="1"/>
                <c:pt idx="0">
                  <c:v>Cost Savings From All New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60-43D5-83F5-1D31D21F173D}"/>
                </c:ext>
              </c:extLst>
            </c:dLbl>
            <c:dLbl>
              <c:idx val="1"/>
              <c:layout>
                <c:manualLayout>
                  <c:x val="-4.3054080396297129E-3"/>
                  <c:y val="-1.91568415601241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11-4894-9F76-EACD95875433}"/>
                </c:ext>
              </c:extLst>
            </c:dLbl>
            <c:dLbl>
              <c:idx val="2"/>
              <c:layout>
                <c:manualLayout>
                  <c:x val="-3.7228670607634788E-3"/>
                  <c:y val="-3.39052608369210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11-4894-9F76-EACD95875433}"/>
                </c:ext>
              </c:extLst>
            </c:dLbl>
            <c:dLbl>
              <c:idx val="3"/>
              <c:layout>
                <c:manualLayout>
                  <c:x val="-8.2012389927259947E-3"/>
                  <c:y val="-6.56579151607667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11-4894-9F76-EACD9587543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Detail!$B$4:$E$4</c:f>
              <c:strCache>
                <c:ptCount val="4"/>
                <c:pt idx="0">
                  <c:v>New Ball Screws, 
No Stocking</c:v>
                </c:pt>
                <c:pt idx="1">
                  <c:v>New Ball Screws &amp; Refurbished,
No Stocking</c:v>
                </c:pt>
                <c:pt idx="2">
                  <c:v>New Ball Screws, 
With Stocking</c:v>
                </c:pt>
                <c:pt idx="3">
                  <c:v>New Ball Screws &amp; Refurbished, 
With Stocking</c:v>
                </c:pt>
              </c:strCache>
            </c:strRef>
          </c:cat>
          <c:val>
            <c:numRef>
              <c:f>Detail!$B$54:$E$54</c:f>
              <c:numCache>
                <c:formatCode>"$"#,##0</c:formatCode>
                <c:ptCount val="4"/>
                <c:pt idx="0">
                  <c:v>0</c:v>
                </c:pt>
                <c:pt idx="1">
                  <c:v>22840</c:v>
                </c:pt>
                <c:pt idx="2">
                  <c:v>46800</c:v>
                </c:pt>
                <c:pt idx="3">
                  <c:v>54120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60-43D5-83F5-1D31D21F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100"/>
        <c:axId val="727468488"/>
        <c:axId val="733719256"/>
      </c:barChart>
      <c:catAx>
        <c:axId val="72746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3719256"/>
        <c:crosses val="autoZero"/>
        <c:auto val="1"/>
        <c:lblAlgn val="ctr"/>
        <c:lblOffset val="100"/>
        <c:noMultiLvlLbl val="0"/>
      </c:catAx>
      <c:valAx>
        <c:axId val="733719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72746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018719929739703E-2"/>
          <c:y val="5.2129289512280935E-2"/>
          <c:w val="0.92536860619551087"/>
          <c:h val="7.2045311083139454E-2"/>
        </c:manualLayout>
      </c:layout>
      <c:overlay val="0"/>
      <c:spPr>
        <a:noFill/>
        <a:ln w="0">
          <a:noFill/>
        </a:ln>
        <a:effectLst>
          <a:outerShdw blurRad="50800" dist="50800" dir="5400000" sx="1000" sy="1000" algn="ctr" rotWithShape="0">
            <a:srgbClr val="000000">
              <a:alpha val="43137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 Nova" panose="020B05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hyperlink" Target="https://dynatect.com/ball-screw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dynatect.com/ball-screw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86592</xdr:colOff>
      <xdr:row>0</xdr:row>
      <xdr:rowOff>86591</xdr:rowOff>
    </xdr:from>
    <xdr:to>
      <xdr:col>7</xdr:col>
      <xdr:colOff>1853046</xdr:colOff>
      <xdr:row>0</xdr:row>
      <xdr:rowOff>969818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8841E5-7E14-4CBA-8EC5-46F51F19DE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02" b="27959"/>
        <a:stretch/>
      </xdr:blipFill>
      <xdr:spPr>
        <a:xfrm>
          <a:off x="15274637" y="86591"/>
          <a:ext cx="5714999" cy="883227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</xdr:row>
      <xdr:rowOff>288843</xdr:rowOff>
    </xdr:from>
    <xdr:to>
      <xdr:col>3</xdr:col>
      <xdr:colOff>1710169</xdr:colOff>
      <xdr:row>55</xdr:row>
      <xdr:rowOff>150298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DEADAA8-8C23-423A-979E-5F482084C9E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1591831</xdr:colOff>
      <xdr:row>13</xdr:row>
      <xdr:rowOff>151535</xdr:rowOff>
    </xdr:from>
    <xdr:to>
      <xdr:col>7</xdr:col>
      <xdr:colOff>1938194</xdr:colOff>
      <xdr:row>54</xdr:row>
      <xdr:rowOff>138545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0B7024-F139-4B18-9741-103E692E48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34636</xdr:colOff>
      <xdr:row>10</xdr:row>
      <xdr:rowOff>355023</xdr:rowOff>
    </xdr:from>
    <xdr:to>
      <xdr:col>7</xdr:col>
      <xdr:colOff>1916546</xdr:colOff>
      <xdr:row>13</xdr:row>
      <xdr:rowOff>96488</xdr:rowOff>
    </xdr:to>
    <xdr:sp macro="" textlink="">
      <xdr:nvSpPr>
        <xdr:cNvPr id="3" name="TextBox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039F7-2527-433D-877B-BD0A75EA60E3}"/>
            </a:ext>
          </a:extLst>
        </xdr:cNvPr>
        <xdr:cNvSpPr txBox="1"/>
      </xdr:nvSpPr>
      <xdr:spPr>
        <a:xfrm>
          <a:off x="8416636" y="4580659"/>
          <a:ext cx="12878955" cy="88446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600">
              <a:latin typeface="Arial Nova Light" panose="020B0304020202020204" pitchFamily="34" charset="0"/>
              <a:cs typeface="Arial Nova Light" panose="020B0304020202020204" pitchFamily="34" charset="0"/>
            </a:rPr>
            <a:t>FOR MORE INFORMATION, VISIT US AT:</a:t>
          </a:r>
        </a:p>
        <a:p>
          <a:pPr algn="ctr"/>
          <a:r>
            <a:rPr lang="en-US" sz="2000" b="0" u="sng">
              <a:solidFill>
                <a:schemeClr val="accent1"/>
              </a:solidFill>
              <a:latin typeface="Arial Nova" panose="020B0804020202020204" pitchFamily="34" charset="0"/>
              <a:cs typeface="Arial Nova Light" panose="020B0304020202020204" pitchFamily="34" charset="0"/>
            </a:rPr>
            <a:t>https://dynatect.com/ball-screws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1132177</xdr:colOff>
      <xdr:row>0</xdr:row>
      <xdr:rowOff>46543</xdr:rowOff>
    </xdr:from>
    <xdr:to>
      <xdr:col>5</xdr:col>
      <xdr:colOff>162358</xdr:colOff>
      <xdr:row>0</xdr:row>
      <xdr:rowOff>844124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998A77-13CE-45DC-B02A-7C96D51BF8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02" b="27959"/>
        <a:stretch/>
      </xdr:blipFill>
      <xdr:spPr>
        <a:xfrm>
          <a:off x="8775990" y="46543"/>
          <a:ext cx="5138087" cy="797581"/>
        </a:xfrm>
        <a:prstGeom prst="rect">
          <a:avLst/>
        </a:prstGeom>
      </xdr:spPr>
    </xdr:pic>
    <xdr:clientData/>
  </xdr:twoCellAnchor>
  <xdr:twoCellAnchor>
    <xdr:from>
      <xdr:col>0</xdr:col>
      <xdr:colOff>59531</xdr:colOff>
      <xdr:row>3</xdr:row>
      <xdr:rowOff>35718</xdr:rowOff>
    </xdr:from>
    <xdr:to>
      <xdr:col>0</xdr:col>
      <xdr:colOff>5560219</xdr:colOff>
      <xdr:row>4</xdr:row>
      <xdr:rowOff>39122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FE8E57-8512-4C15-B450-3510B59EBFAF}"/>
            </a:ext>
          </a:extLst>
        </xdr:cNvPr>
        <xdr:cNvSpPr txBox="1"/>
      </xdr:nvSpPr>
      <xdr:spPr>
        <a:xfrm>
          <a:off x="59531" y="1738312"/>
          <a:ext cx="5500688" cy="83684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600">
              <a:latin typeface="Arial Nova Light" panose="020B0304020202020204" pitchFamily="34" charset="0"/>
              <a:cs typeface="Arial Nova Light" panose="020B0304020202020204" pitchFamily="34" charset="0"/>
            </a:rPr>
            <a:t>FOR MORE INFORMATION, VISIT US AT:</a:t>
          </a:r>
        </a:p>
        <a:p>
          <a:pPr algn="ctr"/>
          <a:r>
            <a:rPr lang="en-US" sz="2000" b="0" u="sng">
              <a:solidFill>
                <a:schemeClr val="accent1"/>
              </a:solidFill>
              <a:latin typeface="Arial Nova" panose="020B0804020202020204" pitchFamily="34" charset="0"/>
              <a:cs typeface="Arial Nova Light" panose="020B0304020202020204" pitchFamily="34" charset="0"/>
            </a:rPr>
            <a:t>https://dynatect.com/ball-screws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04A1-F94B-4074-A3FA-015901464288}">
  <sheetPr>
    <pageSetUpPr autoPageBreaks="0" fitToPage="1"/>
  </sheetPr>
  <dimension ref="A1:H56"/>
  <sheetViews>
    <sheetView showGridLines="0" tabSelected="1" zoomScale="70" zoomScaleNormal="70" zoomScaleSheetLayoutView="55" zoomScalePageLayoutView="40" workbookViewId="0">
      <selection activeCell="A5" sqref="A5:B5"/>
    </sheetView>
  </sheetViews>
  <sheetFormatPr defaultColWidth="9" defaultRowHeight="15" x14ac:dyDescent="0.25"/>
  <cols>
    <col min="1" max="1" width="76.875" style="2" bestFit="1" customWidth="1"/>
    <col min="2" max="2" width="26.75" style="5" customWidth="1"/>
    <col min="3" max="3" width="6.25" style="5" customWidth="1"/>
    <col min="4" max="4" width="66.5" style="5" bestFit="1" customWidth="1"/>
    <col min="5" max="5" width="26" style="5" customWidth="1"/>
    <col min="6" max="8" width="26" style="2" customWidth="1"/>
    <col min="9" max="16384" width="9" style="2"/>
  </cols>
  <sheetData>
    <row r="1" spans="1:8" ht="83.25" customHeight="1" x14ac:dyDescent="0.25">
      <c r="A1" s="112" t="s">
        <v>53</v>
      </c>
      <c r="B1" s="113"/>
      <c r="C1" s="113"/>
      <c r="D1" s="113"/>
      <c r="E1" s="113"/>
      <c r="F1" s="113"/>
      <c r="G1" s="113"/>
      <c r="H1" s="114"/>
    </row>
    <row r="2" spans="1:8" ht="30" customHeight="1" x14ac:dyDescent="0.25">
      <c r="A2" s="63" t="s">
        <v>54</v>
      </c>
      <c r="B2" s="13"/>
      <c r="C2" s="13"/>
      <c r="D2" s="14"/>
      <c r="E2" s="14"/>
      <c r="F2" s="15"/>
      <c r="G2" s="15"/>
      <c r="H2" s="62">
        <f ca="1">TODAY()</f>
        <v>43180</v>
      </c>
    </row>
    <row r="3" spans="1:8" s="3" customFormat="1" ht="9" customHeight="1" x14ac:dyDescent="0.4">
      <c r="A3" s="46"/>
      <c r="B3" s="31"/>
      <c r="C3" s="31"/>
      <c r="D3" s="17"/>
      <c r="E3" s="17"/>
      <c r="F3" s="11"/>
      <c r="G3" s="11"/>
      <c r="H3" s="47"/>
    </row>
    <row r="4" spans="1:8" ht="30" customHeight="1" x14ac:dyDescent="0.25">
      <c r="A4" s="60" t="s">
        <v>60</v>
      </c>
      <c r="B4" s="29"/>
      <c r="C4" s="12"/>
      <c r="D4" s="45" t="s">
        <v>57</v>
      </c>
      <c r="E4" s="121" t="s">
        <v>29</v>
      </c>
      <c r="F4" s="121" t="s">
        <v>56</v>
      </c>
      <c r="G4" s="121" t="s">
        <v>30</v>
      </c>
      <c r="H4" s="122" t="s">
        <v>55</v>
      </c>
    </row>
    <row r="5" spans="1:8" ht="30" customHeight="1" x14ac:dyDescent="0.25">
      <c r="A5" s="115" t="s">
        <v>61</v>
      </c>
      <c r="B5" s="116"/>
      <c r="C5" s="34"/>
      <c r="D5" s="9"/>
      <c r="E5" s="121"/>
      <c r="F5" s="121"/>
      <c r="G5" s="121"/>
      <c r="H5" s="122"/>
    </row>
    <row r="6" spans="1:8" ht="30" customHeight="1" x14ac:dyDescent="0.25">
      <c r="A6" s="61" t="s">
        <v>44</v>
      </c>
      <c r="B6" s="30"/>
      <c r="C6" s="16"/>
      <c r="D6" s="1"/>
      <c r="E6" s="121"/>
      <c r="F6" s="121"/>
      <c r="G6" s="121"/>
      <c r="H6" s="122"/>
    </row>
    <row r="7" spans="1:8" ht="30" customHeight="1" x14ac:dyDescent="0.25">
      <c r="A7" s="48" t="s">
        <v>26</v>
      </c>
      <c r="B7" s="35">
        <v>12</v>
      </c>
      <c r="C7" s="10"/>
      <c r="D7" s="32" t="s">
        <v>5</v>
      </c>
      <c r="E7" s="33">
        <f>Detail!B24</f>
        <v>28800</v>
      </c>
      <c r="F7" s="33">
        <f>Detail!C24</f>
        <v>22560</v>
      </c>
      <c r="G7" s="33">
        <f>Detail!D24</f>
        <v>36000</v>
      </c>
      <c r="H7" s="49">
        <f>Detail!E24</f>
        <v>28680</v>
      </c>
    </row>
    <row r="8" spans="1:8" ht="30" customHeight="1" x14ac:dyDescent="0.25">
      <c r="A8" s="50" t="s">
        <v>49</v>
      </c>
      <c r="B8" s="36">
        <v>0.4</v>
      </c>
      <c r="C8" s="17"/>
      <c r="D8" s="44" t="s">
        <v>12</v>
      </c>
      <c r="E8" s="43">
        <f>Detail!B50</f>
        <v>55100</v>
      </c>
      <c r="F8" s="43">
        <f>Detail!C50</f>
        <v>38500</v>
      </c>
      <c r="G8" s="43">
        <f>Detail!D50</f>
        <v>1100</v>
      </c>
      <c r="H8" s="51">
        <f>Detail!E50</f>
        <v>1100</v>
      </c>
    </row>
    <row r="9" spans="1:8" ht="30" customHeight="1" x14ac:dyDescent="0.25">
      <c r="A9" s="48" t="s">
        <v>48</v>
      </c>
      <c r="B9" s="37">
        <v>2400</v>
      </c>
      <c r="C9" s="18"/>
      <c r="D9" s="41" t="s">
        <v>37</v>
      </c>
      <c r="E9" s="42">
        <f>E8+E7</f>
        <v>83900</v>
      </c>
      <c r="F9" s="42">
        <f>F8+F7</f>
        <v>61060</v>
      </c>
      <c r="G9" s="42">
        <f>G8+G7</f>
        <v>37100</v>
      </c>
      <c r="H9" s="52">
        <f>H8+H7</f>
        <v>29780</v>
      </c>
    </row>
    <row r="10" spans="1:8" ht="30" customHeight="1" x14ac:dyDescent="0.25">
      <c r="A10" s="48" t="s">
        <v>52</v>
      </c>
      <c r="B10" s="38">
        <v>3</v>
      </c>
      <c r="C10" s="19"/>
      <c r="D10" s="41" t="s">
        <v>36</v>
      </c>
      <c r="E10" s="42">
        <f>E9-E9</f>
        <v>0</v>
      </c>
      <c r="F10" s="42">
        <f>E9-F9</f>
        <v>22840</v>
      </c>
      <c r="G10" s="42">
        <f>E9-G9</f>
        <v>46800</v>
      </c>
      <c r="H10" s="52">
        <f>E9-H9</f>
        <v>54120</v>
      </c>
    </row>
    <row r="11" spans="1:8" ht="30" customHeight="1" x14ac:dyDescent="0.25">
      <c r="A11" s="48" t="s">
        <v>50</v>
      </c>
      <c r="B11" s="39">
        <v>0.55000000000000004</v>
      </c>
      <c r="C11" s="11"/>
      <c r="D11" s="9"/>
      <c r="E11" s="9"/>
      <c r="F11" s="1"/>
      <c r="G11" s="1"/>
      <c r="H11" s="53"/>
    </row>
    <row r="12" spans="1:8" ht="30" customHeight="1" x14ac:dyDescent="0.25">
      <c r="A12" s="60" t="s">
        <v>43</v>
      </c>
      <c r="B12" s="20"/>
      <c r="C12" s="19"/>
      <c r="D12" s="1"/>
      <c r="E12" s="1"/>
      <c r="F12" s="1"/>
      <c r="G12" s="1"/>
      <c r="H12" s="53"/>
    </row>
    <row r="13" spans="1:8" ht="30" customHeight="1" x14ac:dyDescent="0.25">
      <c r="A13" s="48" t="s">
        <v>24</v>
      </c>
      <c r="B13" s="35">
        <v>3</v>
      </c>
      <c r="C13" s="21"/>
      <c r="D13" s="1"/>
      <c r="E13" s="1"/>
      <c r="F13" s="1"/>
      <c r="G13" s="1"/>
      <c r="H13" s="53"/>
    </row>
    <row r="14" spans="1:8" ht="30" customHeight="1" x14ac:dyDescent="0.25">
      <c r="A14" s="48" t="s">
        <v>8</v>
      </c>
      <c r="B14" s="38">
        <v>6</v>
      </c>
      <c r="C14" s="10"/>
      <c r="D14" s="1"/>
      <c r="E14" s="1"/>
      <c r="F14" s="1"/>
      <c r="G14" s="1"/>
      <c r="H14" s="53"/>
    </row>
    <row r="15" spans="1:8" ht="30" customHeight="1" x14ac:dyDescent="0.25">
      <c r="A15" s="48" t="s">
        <v>51</v>
      </c>
      <c r="B15" s="37">
        <v>100</v>
      </c>
      <c r="C15" s="10"/>
      <c r="D15" s="9"/>
      <c r="E15" s="9"/>
      <c r="F15" s="1"/>
      <c r="G15" s="1"/>
      <c r="H15" s="53"/>
    </row>
    <row r="16" spans="1:8" ht="30" customHeight="1" x14ac:dyDescent="0.25">
      <c r="A16" s="48" t="s">
        <v>4</v>
      </c>
      <c r="B16" s="38">
        <v>15</v>
      </c>
      <c r="C16" s="22"/>
      <c r="D16" s="23"/>
      <c r="E16" s="8"/>
      <c r="F16" s="8"/>
      <c r="G16" s="8"/>
      <c r="H16" s="54"/>
    </row>
    <row r="17" spans="1:8" ht="30" customHeight="1" x14ac:dyDescent="0.25">
      <c r="A17" s="48" t="s">
        <v>14</v>
      </c>
      <c r="B17" s="38">
        <v>30</v>
      </c>
      <c r="C17" s="10"/>
      <c r="D17" s="1"/>
      <c r="E17" s="1"/>
      <c r="F17" s="1"/>
      <c r="G17" s="1"/>
      <c r="H17" s="53"/>
    </row>
    <row r="18" spans="1:8" s="3" customFormat="1" ht="30" customHeight="1" x14ac:dyDescent="0.25">
      <c r="A18" s="48" t="s">
        <v>47</v>
      </c>
      <c r="B18" s="40">
        <v>54</v>
      </c>
      <c r="C18" s="6"/>
      <c r="D18" s="6"/>
      <c r="E18" s="6"/>
      <c r="F18" s="11"/>
      <c r="G18" s="11"/>
      <c r="H18" s="55"/>
    </row>
    <row r="19" spans="1:8" s="3" customFormat="1" ht="30" customHeight="1" x14ac:dyDescent="0.25">
      <c r="A19" s="56"/>
      <c r="B19" s="11"/>
      <c r="C19" s="6"/>
      <c r="D19" s="6"/>
      <c r="E19" s="6"/>
      <c r="F19" s="11"/>
      <c r="G19" s="11"/>
      <c r="H19" s="55"/>
    </row>
    <row r="20" spans="1:8" s="3" customFormat="1" ht="64.5" customHeight="1" x14ac:dyDescent="0.25">
      <c r="A20" s="57"/>
      <c r="B20" s="1"/>
      <c r="C20" s="11"/>
      <c r="D20" s="11"/>
      <c r="E20" s="11"/>
      <c r="F20" s="11"/>
      <c r="G20" s="11"/>
      <c r="H20" s="55"/>
    </row>
    <row r="21" spans="1:8" ht="24.95" customHeight="1" x14ac:dyDescent="0.25">
      <c r="A21" s="57"/>
      <c r="B21" s="1"/>
      <c r="C21" s="1"/>
      <c r="D21" s="1"/>
      <c r="E21" s="1"/>
      <c r="F21" s="1"/>
      <c r="G21" s="1"/>
      <c r="H21" s="53"/>
    </row>
    <row r="22" spans="1:8" ht="24.95" customHeight="1" x14ac:dyDescent="0.25">
      <c r="A22" s="57"/>
      <c r="B22" s="1"/>
      <c r="C22" s="1"/>
      <c r="D22" s="1"/>
      <c r="E22" s="1"/>
      <c r="F22" s="1"/>
      <c r="G22" s="1"/>
      <c r="H22" s="53"/>
    </row>
    <row r="23" spans="1:8" ht="24.95" customHeight="1" x14ac:dyDescent="0.25">
      <c r="A23" s="57"/>
      <c r="B23" s="1"/>
      <c r="C23" s="1"/>
      <c r="D23" s="1"/>
      <c r="E23" s="1"/>
      <c r="F23" s="1"/>
      <c r="G23" s="1"/>
      <c r="H23" s="53"/>
    </row>
    <row r="24" spans="1:8" ht="24.95" customHeight="1" x14ac:dyDescent="0.25">
      <c r="A24" s="57"/>
      <c r="B24" s="9"/>
      <c r="C24" s="1"/>
      <c r="D24" s="1"/>
      <c r="E24" s="1"/>
      <c r="F24" s="1"/>
      <c r="G24" s="1"/>
      <c r="H24" s="53"/>
    </row>
    <row r="25" spans="1:8" x14ac:dyDescent="0.25">
      <c r="A25" s="57"/>
      <c r="B25" s="9"/>
      <c r="C25" s="9"/>
      <c r="D25" s="9"/>
      <c r="E25" s="9"/>
      <c r="F25" s="1"/>
      <c r="G25" s="1"/>
      <c r="H25" s="53"/>
    </row>
    <row r="26" spans="1:8" x14ac:dyDescent="0.25">
      <c r="A26" s="57"/>
      <c r="B26" s="9"/>
      <c r="C26" s="9"/>
      <c r="D26" s="9"/>
      <c r="E26" s="9"/>
      <c r="F26" s="1"/>
      <c r="G26" s="1"/>
      <c r="H26" s="53"/>
    </row>
    <row r="27" spans="1:8" x14ac:dyDescent="0.25">
      <c r="A27" s="57"/>
      <c r="B27" s="9"/>
      <c r="C27" s="9"/>
      <c r="D27" s="9"/>
      <c r="E27" s="9"/>
      <c r="F27" s="1"/>
      <c r="G27" s="1"/>
      <c r="H27" s="53"/>
    </row>
    <row r="28" spans="1:8" x14ac:dyDescent="0.25">
      <c r="A28" s="57"/>
      <c r="B28" s="9"/>
      <c r="C28" s="9"/>
      <c r="D28" s="9"/>
      <c r="E28" s="9"/>
      <c r="F28" s="1"/>
      <c r="G28" s="1"/>
      <c r="H28" s="53"/>
    </row>
    <row r="29" spans="1:8" x14ac:dyDescent="0.25">
      <c r="A29" s="57"/>
      <c r="B29" s="9"/>
      <c r="C29" s="9"/>
      <c r="D29" s="9"/>
      <c r="E29" s="9"/>
      <c r="F29" s="1"/>
      <c r="G29" s="1"/>
      <c r="H29" s="53"/>
    </row>
    <row r="30" spans="1:8" x14ac:dyDescent="0.25">
      <c r="A30" s="57"/>
      <c r="B30" s="9"/>
      <c r="C30" s="9"/>
      <c r="D30" s="9"/>
      <c r="E30" s="9"/>
      <c r="F30" s="1"/>
      <c r="G30" s="1"/>
      <c r="H30" s="53"/>
    </row>
    <row r="31" spans="1:8" x14ac:dyDescent="0.25">
      <c r="A31" s="57"/>
      <c r="B31" s="9"/>
      <c r="C31" s="9"/>
      <c r="D31" s="9"/>
      <c r="E31" s="9"/>
      <c r="F31" s="1"/>
      <c r="G31" s="1"/>
      <c r="H31" s="53"/>
    </row>
    <row r="32" spans="1:8" x14ac:dyDescent="0.25">
      <c r="A32" s="57"/>
      <c r="B32" s="9"/>
      <c r="C32" s="9"/>
      <c r="D32" s="9"/>
      <c r="E32" s="9"/>
      <c r="F32" s="1"/>
      <c r="G32" s="1"/>
      <c r="H32" s="53"/>
    </row>
    <row r="33" spans="1:8" x14ac:dyDescent="0.25">
      <c r="A33" s="57"/>
      <c r="B33" s="9"/>
      <c r="C33" s="9"/>
      <c r="D33" s="9"/>
      <c r="E33" s="9"/>
      <c r="F33" s="1"/>
      <c r="G33" s="1"/>
      <c r="H33" s="53"/>
    </row>
    <row r="34" spans="1:8" x14ac:dyDescent="0.25">
      <c r="A34" s="57"/>
      <c r="B34" s="9"/>
      <c r="C34" s="9"/>
      <c r="D34" s="9"/>
      <c r="E34" s="9"/>
      <c r="F34" s="1"/>
      <c r="G34" s="1"/>
      <c r="H34" s="53"/>
    </row>
    <row r="35" spans="1:8" x14ac:dyDescent="0.25">
      <c r="A35" s="57"/>
      <c r="B35" s="9"/>
      <c r="C35" s="9"/>
      <c r="D35" s="9"/>
      <c r="E35" s="9"/>
      <c r="F35" s="1"/>
      <c r="G35" s="1"/>
      <c r="H35" s="53"/>
    </row>
    <row r="36" spans="1:8" x14ac:dyDescent="0.25">
      <c r="A36" s="57"/>
      <c r="B36" s="9"/>
      <c r="C36" s="9"/>
      <c r="D36" s="9"/>
      <c r="E36" s="9"/>
      <c r="F36" s="1"/>
      <c r="G36" s="1"/>
      <c r="H36" s="53"/>
    </row>
    <row r="37" spans="1:8" x14ac:dyDescent="0.25">
      <c r="A37" s="57"/>
      <c r="B37" s="9"/>
      <c r="C37" s="9"/>
      <c r="D37" s="9"/>
      <c r="E37" s="9"/>
      <c r="F37" s="1"/>
      <c r="G37" s="1"/>
      <c r="H37" s="53"/>
    </row>
    <row r="38" spans="1:8" x14ac:dyDescent="0.25">
      <c r="A38" s="57"/>
      <c r="B38" s="9"/>
      <c r="C38" s="9"/>
      <c r="D38" s="9"/>
      <c r="E38" s="9"/>
      <c r="F38" s="1"/>
      <c r="G38" s="1"/>
      <c r="H38" s="53"/>
    </row>
    <row r="39" spans="1:8" x14ac:dyDescent="0.25">
      <c r="A39" s="57"/>
      <c r="B39" s="9"/>
      <c r="C39" s="9"/>
      <c r="D39" s="9"/>
      <c r="E39" s="9"/>
      <c r="F39" s="1"/>
      <c r="G39" s="1"/>
      <c r="H39" s="53"/>
    </row>
    <row r="40" spans="1:8" x14ac:dyDescent="0.25">
      <c r="A40" s="57"/>
      <c r="B40" s="9"/>
      <c r="C40" s="9"/>
      <c r="D40" s="9"/>
      <c r="E40" s="9"/>
      <c r="F40" s="1"/>
      <c r="G40" s="1"/>
      <c r="H40" s="53"/>
    </row>
    <row r="41" spans="1:8" x14ac:dyDescent="0.25">
      <c r="A41" s="57"/>
      <c r="B41" s="9"/>
      <c r="C41" s="9"/>
      <c r="D41" s="9"/>
      <c r="E41" s="9"/>
      <c r="F41" s="1"/>
      <c r="G41" s="1"/>
      <c r="H41" s="53"/>
    </row>
    <row r="42" spans="1:8" x14ac:dyDescent="0.25">
      <c r="A42" s="57"/>
      <c r="B42" s="9"/>
      <c r="C42" s="9"/>
      <c r="D42" s="9"/>
      <c r="E42" s="9"/>
      <c r="F42" s="1"/>
      <c r="G42" s="1"/>
      <c r="H42" s="53"/>
    </row>
    <row r="43" spans="1:8" x14ac:dyDescent="0.25">
      <c r="A43" s="57"/>
      <c r="B43" s="9"/>
      <c r="C43" s="9"/>
      <c r="D43" s="9"/>
      <c r="E43" s="9"/>
      <c r="F43" s="1"/>
      <c r="G43" s="1"/>
      <c r="H43" s="53"/>
    </row>
    <row r="44" spans="1:8" x14ac:dyDescent="0.25">
      <c r="A44" s="57"/>
      <c r="B44" s="9"/>
      <c r="C44" s="9"/>
      <c r="D44" s="9"/>
      <c r="E44" s="9"/>
      <c r="F44" s="1"/>
      <c r="G44" s="1"/>
      <c r="H44" s="53"/>
    </row>
    <row r="45" spans="1:8" x14ac:dyDescent="0.25">
      <c r="A45" s="57"/>
      <c r="B45" s="9"/>
      <c r="C45" s="9"/>
      <c r="D45" s="9"/>
      <c r="E45" s="9"/>
      <c r="F45" s="1"/>
      <c r="G45" s="1"/>
      <c r="H45" s="53"/>
    </row>
    <row r="46" spans="1:8" x14ac:dyDescent="0.25">
      <c r="A46" s="57"/>
      <c r="B46" s="9"/>
      <c r="C46" s="9"/>
      <c r="D46" s="9"/>
      <c r="E46" s="9"/>
      <c r="F46" s="1"/>
      <c r="G46" s="1"/>
      <c r="H46" s="53"/>
    </row>
    <row r="47" spans="1:8" x14ac:dyDescent="0.25">
      <c r="A47" s="57"/>
      <c r="B47" s="9"/>
      <c r="C47" s="9"/>
      <c r="D47" s="9"/>
      <c r="E47" s="9"/>
      <c r="F47" s="1"/>
      <c r="G47" s="1"/>
      <c r="H47" s="53"/>
    </row>
    <row r="48" spans="1:8" x14ac:dyDescent="0.25">
      <c r="A48" s="57"/>
      <c r="B48" s="9"/>
      <c r="C48" s="9"/>
      <c r="D48" s="9"/>
      <c r="E48" s="9"/>
      <c r="F48" s="1"/>
      <c r="G48" s="1"/>
      <c r="H48" s="53"/>
    </row>
    <row r="49" spans="1:8" x14ac:dyDescent="0.25">
      <c r="A49" s="57"/>
      <c r="B49" s="9"/>
      <c r="C49" s="9"/>
      <c r="D49" s="9"/>
      <c r="E49" s="9"/>
      <c r="F49" s="1"/>
      <c r="G49" s="1"/>
      <c r="H49" s="53"/>
    </row>
    <row r="50" spans="1:8" x14ac:dyDescent="0.25">
      <c r="A50" s="57"/>
      <c r="B50" s="9"/>
      <c r="C50" s="9"/>
      <c r="D50" s="9"/>
      <c r="E50" s="9"/>
      <c r="F50" s="1"/>
      <c r="G50" s="1"/>
      <c r="H50" s="53"/>
    </row>
    <row r="51" spans="1:8" x14ac:dyDescent="0.25">
      <c r="A51" s="57"/>
      <c r="B51" s="9"/>
      <c r="C51" s="9"/>
      <c r="D51" s="9"/>
      <c r="E51" s="9"/>
      <c r="F51" s="1"/>
      <c r="G51" s="1"/>
      <c r="H51" s="53"/>
    </row>
    <row r="52" spans="1:8" x14ac:dyDescent="0.25">
      <c r="A52" s="57"/>
      <c r="B52" s="9"/>
      <c r="C52" s="9"/>
      <c r="D52" s="9"/>
      <c r="E52" s="9"/>
      <c r="F52" s="1"/>
      <c r="G52" s="1"/>
      <c r="H52" s="53"/>
    </row>
    <row r="53" spans="1:8" x14ac:dyDescent="0.25">
      <c r="A53" s="57"/>
      <c r="B53" s="9"/>
      <c r="C53" s="9"/>
      <c r="D53" s="9"/>
      <c r="E53" s="9"/>
      <c r="F53" s="1"/>
      <c r="G53" s="1"/>
      <c r="H53" s="53"/>
    </row>
    <row r="54" spans="1:8" x14ac:dyDescent="0.25">
      <c r="A54" s="57"/>
      <c r="B54" s="9"/>
      <c r="C54" s="9"/>
      <c r="D54" s="9"/>
      <c r="E54" s="9"/>
      <c r="F54" s="1"/>
      <c r="G54" s="1"/>
      <c r="H54" s="53"/>
    </row>
    <row r="55" spans="1:8" ht="15" customHeight="1" x14ac:dyDescent="0.25">
      <c r="A55" s="57"/>
      <c r="B55" s="9"/>
      <c r="C55" s="9"/>
      <c r="D55" s="9"/>
      <c r="E55" s="9"/>
      <c r="F55" s="117" t="s">
        <v>58</v>
      </c>
      <c r="G55" s="117"/>
      <c r="H55" s="118"/>
    </row>
    <row r="56" spans="1:8" ht="30.75" customHeight="1" thickBot="1" x14ac:dyDescent="0.3">
      <c r="A56" s="58"/>
      <c r="B56" s="59"/>
      <c r="C56" s="59"/>
      <c r="D56" s="59"/>
      <c r="E56" s="59"/>
      <c r="F56" s="119"/>
      <c r="G56" s="119"/>
      <c r="H56" s="120"/>
    </row>
  </sheetData>
  <sheetProtection algorithmName="SHA-512" hashValue="Xjj93/0Tseu2k9WxSB02zuZUbp7FZT5eEtNKwQeLugHtaXKuVRYAC5izPuxXN4vDSGsSE/OWGvLghUzZmvsUPA==" saltValue="S3Blnd8Be4Etz9/H6gLxiA==" spinCount="100000" sheet="1" selectLockedCells="1"/>
  <mergeCells count="7">
    <mergeCell ref="A1:H1"/>
    <mergeCell ref="A5:B5"/>
    <mergeCell ref="F55:H56"/>
    <mergeCell ref="E4:E6"/>
    <mergeCell ref="F4:F6"/>
    <mergeCell ref="G4:G6"/>
    <mergeCell ref="H4:H6"/>
  </mergeCells>
  <printOptions horizontalCentered="1" verticalCentered="1"/>
  <pageMargins left="0.2" right="0.2" top="0.25" bottom="0.25" header="0.3" footer="0.3"/>
  <pageSetup scale="4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F00C6-D15D-4791-8C5D-4400201108E0}">
  <sheetPr>
    <pageSetUpPr autoPageBreaks="0" fitToPage="1"/>
  </sheetPr>
  <dimension ref="A1:H56"/>
  <sheetViews>
    <sheetView showGridLines="0" zoomScale="80" zoomScaleNormal="80" zoomScaleSheetLayoutView="90" zoomScalePageLayoutView="40" workbookViewId="0">
      <selection activeCell="C9" sqref="C9"/>
    </sheetView>
  </sheetViews>
  <sheetFormatPr defaultColWidth="9" defaultRowHeight="15" x14ac:dyDescent="0.25"/>
  <cols>
    <col min="1" max="1" width="73.625" style="2" bestFit="1" customWidth="1"/>
    <col min="2" max="5" width="26.75" style="5" customWidth="1"/>
    <col min="6" max="16384" width="9" style="2"/>
  </cols>
  <sheetData>
    <row r="1" spans="1:8" ht="68.25" customHeight="1" x14ac:dyDescent="0.25">
      <c r="A1" s="128" t="str">
        <f>'Input and Summary'!A1:H1</f>
        <v>Ball Screw Cost Scenario Calculator</v>
      </c>
      <c r="B1" s="129"/>
      <c r="C1" s="129"/>
      <c r="D1" s="129"/>
      <c r="E1" s="130"/>
      <c r="F1" s="1"/>
      <c r="G1" s="1"/>
      <c r="H1" s="1"/>
    </row>
    <row r="2" spans="1:8" ht="30" customHeight="1" x14ac:dyDescent="0.25">
      <c r="A2" s="87" t="s">
        <v>59</v>
      </c>
      <c r="B2" s="88"/>
      <c r="C2" s="88"/>
      <c r="D2" s="88"/>
      <c r="E2" s="89">
        <f ca="1">TODAY()</f>
        <v>43180</v>
      </c>
      <c r="F2" s="1"/>
      <c r="G2" s="1"/>
      <c r="H2" s="1"/>
    </row>
    <row r="3" spans="1:8" ht="30" customHeight="1" x14ac:dyDescent="0.25">
      <c r="A3" s="90" t="s">
        <v>45</v>
      </c>
      <c r="B3" s="123" t="str">
        <f>'Input and Summary'!A5</f>
        <v>Company / Contact Name</v>
      </c>
      <c r="C3" s="123"/>
      <c r="D3" s="123"/>
      <c r="E3" s="124"/>
      <c r="F3" s="1"/>
      <c r="G3" s="1"/>
      <c r="H3" s="1"/>
    </row>
    <row r="4" spans="1:8" ht="66" customHeight="1" x14ac:dyDescent="0.25">
      <c r="A4" s="91"/>
      <c r="B4" s="16" t="s">
        <v>29</v>
      </c>
      <c r="C4" s="16" t="s">
        <v>38</v>
      </c>
      <c r="D4" s="16" t="s">
        <v>30</v>
      </c>
      <c r="E4" s="92" t="s">
        <v>39</v>
      </c>
      <c r="F4" s="1"/>
      <c r="G4" s="1"/>
      <c r="H4" s="1"/>
    </row>
    <row r="5" spans="1:8" ht="30" customHeight="1" x14ac:dyDescent="0.25">
      <c r="A5" s="93" t="s">
        <v>33</v>
      </c>
      <c r="B5" s="16"/>
      <c r="C5" s="16"/>
      <c r="D5" s="16"/>
      <c r="E5" s="92"/>
      <c r="F5" s="1"/>
      <c r="G5" s="1"/>
      <c r="H5" s="1"/>
    </row>
    <row r="6" spans="1:8" ht="24.95" customHeight="1" x14ac:dyDescent="0.25">
      <c r="A6" s="94" t="s">
        <v>26</v>
      </c>
      <c r="B6" s="67">
        <f>'Input and Summary'!B7</f>
        <v>12</v>
      </c>
      <c r="C6" s="68">
        <f>$B$6</f>
        <v>12</v>
      </c>
      <c r="D6" s="68">
        <f>$B$6</f>
        <v>12</v>
      </c>
      <c r="E6" s="68">
        <f>$B$6</f>
        <v>12</v>
      </c>
      <c r="F6" s="1"/>
      <c r="G6" s="1"/>
      <c r="H6" s="1"/>
    </row>
    <row r="7" spans="1:8" ht="24.95" customHeight="1" x14ac:dyDescent="0.25">
      <c r="A7" s="95" t="s">
        <v>31</v>
      </c>
      <c r="B7" s="24"/>
      <c r="C7" s="24"/>
      <c r="D7" s="24"/>
      <c r="E7" s="96"/>
      <c r="F7" s="1"/>
      <c r="G7" s="1"/>
      <c r="H7" s="1"/>
    </row>
    <row r="8" spans="1:8" ht="24.95" customHeight="1" x14ac:dyDescent="0.25">
      <c r="A8" s="94" t="s">
        <v>27</v>
      </c>
      <c r="B8" s="69">
        <v>1</v>
      </c>
      <c r="C8" s="70">
        <f>1-C16</f>
        <v>0.6</v>
      </c>
      <c r="D8" s="69">
        <v>1</v>
      </c>
      <c r="E8" s="69">
        <f>C8</f>
        <v>0.6</v>
      </c>
      <c r="F8" s="1"/>
      <c r="G8" s="1"/>
      <c r="H8" s="1"/>
    </row>
    <row r="9" spans="1:8" ht="24.95" customHeight="1" x14ac:dyDescent="0.25">
      <c r="A9" s="94" t="s">
        <v>13</v>
      </c>
      <c r="B9" s="71">
        <f>B8*B6</f>
        <v>12</v>
      </c>
      <c r="C9" s="71">
        <f>C8*C6</f>
        <v>7.1999999999999993</v>
      </c>
      <c r="D9" s="71">
        <f>D8*D6</f>
        <v>12</v>
      </c>
      <c r="E9" s="71">
        <f>E8*E6</f>
        <v>7.1999999999999993</v>
      </c>
      <c r="F9" s="1"/>
      <c r="G9" s="1"/>
      <c r="H9" s="1"/>
    </row>
    <row r="10" spans="1:8" ht="24.95" customHeight="1" x14ac:dyDescent="0.25">
      <c r="A10" s="94" t="s">
        <v>0</v>
      </c>
      <c r="B10" s="72">
        <f>'Input and Summary'!B9</f>
        <v>2400</v>
      </c>
      <c r="C10" s="73">
        <f>B10</f>
        <v>2400</v>
      </c>
      <c r="D10" s="73">
        <f>B10</f>
        <v>2400</v>
      </c>
      <c r="E10" s="73">
        <f>D10</f>
        <v>2400</v>
      </c>
      <c r="F10" s="1"/>
      <c r="G10" s="1"/>
      <c r="H10" s="1"/>
    </row>
    <row r="11" spans="1:8" ht="24.95" customHeight="1" x14ac:dyDescent="0.25">
      <c r="A11" s="94" t="s">
        <v>1</v>
      </c>
      <c r="B11" s="74">
        <f>B9*B10</f>
        <v>28800</v>
      </c>
      <c r="C11" s="74">
        <f>C9*C10</f>
        <v>17280</v>
      </c>
      <c r="D11" s="74">
        <f>D9*D10</f>
        <v>28800</v>
      </c>
      <c r="E11" s="74">
        <f>E9*E10</f>
        <v>17280</v>
      </c>
      <c r="F11" s="1"/>
      <c r="G11" s="1"/>
      <c r="H11" s="1"/>
    </row>
    <row r="12" spans="1:8" ht="24.95" customHeight="1" x14ac:dyDescent="0.25">
      <c r="A12" s="94" t="s">
        <v>6</v>
      </c>
      <c r="B12" s="75"/>
      <c r="C12" s="75"/>
      <c r="D12" s="67">
        <f>'Input and Summary'!B10</f>
        <v>3</v>
      </c>
      <c r="E12" s="68">
        <f>D12-E21</f>
        <v>2</v>
      </c>
      <c r="F12" s="1"/>
      <c r="G12" s="1"/>
      <c r="H12" s="1"/>
    </row>
    <row r="13" spans="1:8" ht="24.95" customHeight="1" x14ac:dyDescent="0.25">
      <c r="A13" s="94" t="s">
        <v>7</v>
      </c>
      <c r="B13" s="75"/>
      <c r="C13" s="75"/>
      <c r="D13" s="73">
        <f>D10*D12</f>
        <v>7200</v>
      </c>
      <c r="E13" s="73">
        <f>E10*E12</f>
        <v>4800</v>
      </c>
      <c r="F13" s="1"/>
      <c r="G13" s="1"/>
      <c r="H13" s="1"/>
    </row>
    <row r="14" spans="1:8" ht="7.5" customHeight="1" x14ac:dyDescent="0.25">
      <c r="A14" s="97"/>
      <c r="B14" s="6"/>
      <c r="C14" s="6"/>
      <c r="D14" s="6"/>
      <c r="E14" s="98"/>
      <c r="F14" s="1"/>
      <c r="G14" s="1"/>
      <c r="H14" s="1"/>
    </row>
    <row r="15" spans="1:8" ht="24.95" customHeight="1" x14ac:dyDescent="0.25">
      <c r="A15" s="95" t="s">
        <v>32</v>
      </c>
      <c r="B15" s="6"/>
      <c r="C15" s="6"/>
      <c r="D15" s="6"/>
      <c r="E15" s="98"/>
      <c r="F15" s="1"/>
      <c r="G15" s="1"/>
      <c r="H15" s="1"/>
    </row>
    <row r="16" spans="1:8" ht="24.95" customHeight="1" x14ac:dyDescent="0.25">
      <c r="A16" s="94" t="s">
        <v>22</v>
      </c>
      <c r="B16" s="75"/>
      <c r="C16" s="70">
        <f>'Input and Summary'!B8</f>
        <v>0.4</v>
      </c>
      <c r="D16" s="75"/>
      <c r="E16" s="76">
        <f>1-E8</f>
        <v>0.4</v>
      </c>
      <c r="F16" s="1"/>
      <c r="G16" s="1"/>
      <c r="H16" s="1"/>
    </row>
    <row r="17" spans="1:8" ht="24.95" customHeight="1" x14ac:dyDescent="0.25">
      <c r="A17" s="94" t="s">
        <v>28</v>
      </c>
      <c r="B17" s="75"/>
      <c r="C17" s="68">
        <f>ROUNDDOWN(C6*C16,0)</f>
        <v>4</v>
      </c>
      <c r="D17" s="77"/>
      <c r="E17" s="68">
        <f>C17</f>
        <v>4</v>
      </c>
      <c r="F17" s="1"/>
      <c r="G17" s="1"/>
      <c r="H17" s="1"/>
    </row>
    <row r="18" spans="1:8" ht="24.95" customHeight="1" x14ac:dyDescent="0.25">
      <c r="A18" s="94" t="s">
        <v>23</v>
      </c>
      <c r="B18" s="75"/>
      <c r="C18" s="70">
        <f>'Input and Summary'!B11</f>
        <v>0.55000000000000004</v>
      </c>
      <c r="D18" s="75"/>
      <c r="E18" s="76">
        <f>C18</f>
        <v>0.55000000000000004</v>
      </c>
      <c r="F18" s="1"/>
      <c r="G18" s="1"/>
      <c r="H18" s="1"/>
    </row>
    <row r="19" spans="1:8" ht="24.95" customHeight="1" x14ac:dyDescent="0.25">
      <c r="A19" s="94" t="s">
        <v>19</v>
      </c>
      <c r="B19" s="75"/>
      <c r="C19" s="78">
        <f>C18*C10</f>
        <v>1320</v>
      </c>
      <c r="D19" s="79"/>
      <c r="E19" s="78">
        <f>C19</f>
        <v>1320</v>
      </c>
      <c r="F19" s="1"/>
      <c r="G19" s="1"/>
      <c r="H19" s="1"/>
    </row>
    <row r="20" spans="1:8" ht="24.95" customHeight="1" x14ac:dyDescent="0.25">
      <c r="A20" s="94" t="s">
        <v>20</v>
      </c>
      <c r="B20" s="75"/>
      <c r="C20" s="78">
        <f>C17*C19</f>
        <v>5280</v>
      </c>
      <c r="D20" s="79"/>
      <c r="E20" s="78">
        <f>C20</f>
        <v>5280</v>
      </c>
      <c r="F20" s="1"/>
      <c r="G20" s="1"/>
      <c r="H20" s="1"/>
    </row>
    <row r="21" spans="1:8" ht="24.95" customHeight="1" x14ac:dyDescent="0.25">
      <c r="A21" s="94" t="s">
        <v>46</v>
      </c>
      <c r="B21" s="75"/>
      <c r="C21" s="75"/>
      <c r="D21" s="75"/>
      <c r="E21" s="80">
        <f>ROUNDDOWN(C16*D12,0)</f>
        <v>1</v>
      </c>
      <c r="F21" s="1"/>
      <c r="G21" s="1"/>
      <c r="H21" s="1"/>
    </row>
    <row r="22" spans="1:8" ht="24.95" customHeight="1" x14ac:dyDescent="0.25">
      <c r="A22" s="94" t="s">
        <v>21</v>
      </c>
      <c r="B22" s="79"/>
      <c r="C22" s="79"/>
      <c r="D22" s="79"/>
      <c r="E22" s="78">
        <f>E21*E19</f>
        <v>1320</v>
      </c>
      <c r="F22" s="1"/>
      <c r="G22" s="1"/>
      <c r="H22" s="1"/>
    </row>
    <row r="23" spans="1:8" ht="7.5" customHeight="1" x14ac:dyDescent="0.25">
      <c r="A23" s="99"/>
      <c r="B23" s="7"/>
      <c r="C23" s="7"/>
      <c r="D23" s="26"/>
      <c r="E23" s="100"/>
      <c r="F23" s="1"/>
      <c r="G23" s="1"/>
      <c r="H23" s="1"/>
    </row>
    <row r="24" spans="1:8" ht="24.95" customHeight="1" x14ac:dyDescent="0.25">
      <c r="A24" s="101" t="s">
        <v>5</v>
      </c>
      <c r="B24" s="64">
        <f>B11</f>
        <v>28800</v>
      </c>
      <c r="C24" s="64">
        <f>C11+C20</f>
        <v>22560</v>
      </c>
      <c r="D24" s="64">
        <f>D11+D13</f>
        <v>36000</v>
      </c>
      <c r="E24" s="102">
        <f>E20+E11+E13+E22</f>
        <v>28680</v>
      </c>
      <c r="F24" s="1"/>
      <c r="G24" s="1"/>
      <c r="H24" s="1"/>
    </row>
    <row r="25" spans="1:8" ht="24.95" customHeight="1" x14ac:dyDescent="0.25">
      <c r="A25" s="91"/>
      <c r="B25" s="27"/>
      <c r="C25" s="27"/>
      <c r="D25" s="27"/>
      <c r="E25" s="103"/>
      <c r="F25" s="1"/>
      <c r="G25" s="1"/>
      <c r="H25" s="1"/>
    </row>
    <row r="26" spans="1:8" ht="30" customHeight="1" x14ac:dyDescent="0.25">
      <c r="A26" s="93" t="s">
        <v>34</v>
      </c>
      <c r="B26" s="27"/>
      <c r="C26" s="27"/>
      <c r="D26" s="27"/>
      <c r="E26" s="103"/>
      <c r="F26" s="1"/>
      <c r="G26" s="1"/>
      <c r="H26" s="1"/>
    </row>
    <row r="27" spans="1:8" ht="24.95" customHeight="1" x14ac:dyDescent="0.25">
      <c r="A27" s="94" t="s">
        <v>24</v>
      </c>
      <c r="B27" s="67">
        <f>'Input and Summary'!B13</f>
        <v>3</v>
      </c>
      <c r="C27" s="68">
        <f>B27</f>
        <v>3</v>
      </c>
      <c r="D27" s="68">
        <f>C27</f>
        <v>3</v>
      </c>
      <c r="E27" s="68">
        <f>B27</f>
        <v>3</v>
      </c>
      <c r="F27" s="1"/>
      <c r="G27" s="1"/>
      <c r="H27" s="1"/>
    </row>
    <row r="28" spans="1:8" ht="24.95" customHeight="1" x14ac:dyDescent="0.25">
      <c r="A28" s="94" t="s">
        <v>8</v>
      </c>
      <c r="B28" s="67">
        <f>'Input and Summary'!B14</f>
        <v>6</v>
      </c>
      <c r="C28" s="68">
        <f>B28</f>
        <v>6</v>
      </c>
      <c r="D28" s="68">
        <f>B28</f>
        <v>6</v>
      </c>
      <c r="E28" s="68">
        <f>B28</f>
        <v>6</v>
      </c>
      <c r="F28" s="1"/>
      <c r="G28" s="1"/>
      <c r="H28" s="1"/>
    </row>
    <row r="29" spans="1:8" ht="24.95" customHeight="1" x14ac:dyDescent="0.25">
      <c r="A29" s="94" t="s">
        <v>2</v>
      </c>
      <c r="B29" s="81">
        <f>'Input and Summary'!B15</f>
        <v>100</v>
      </c>
      <c r="C29" s="78">
        <f>B29</f>
        <v>100</v>
      </c>
      <c r="D29" s="78">
        <f>B29</f>
        <v>100</v>
      </c>
      <c r="E29" s="78">
        <f>B29</f>
        <v>100</v>
      </c>
      <c r="F29" s="1"/>
      <c r="G29" s="1"/>
      <c r="H29" s="1"/>
    </row>
    <row r="30" spans="1:8" ht="24.95" customHeight="1" x14ac:dyDescent="0.25">
      <c r="A30" s="94" t="s">
        <v>4</v>
      </c>
      <c r="B30" s="67">
        <f>'Input and Summary'!B16</f>
        <v>15</v>
      </c>
      <c r="C30" s="68">
        <f>B30</f>
        <v>15</v>
      </c>
      <c r="D30" s="68">
        <f>B30</f>
        <v>15</v>
      </c>
      <c r="E30" s="68">
        <f>B30</f>
        <v>15</v>
      </c>
      <c r="F30" s="1"/>
      <c r="G30" s="1"/>
      <c r="H30" s="1"/>
    </row>
    <row r="31" spans="1:8" s="3" customFormat="1" ht="7.5" customHeight="1" x14ac:dyDescent="0.25">
      <c r="A31" s="104"/>
      <c r="B31" s="25"/>
      <c r="C31" s="6"/>
      <c r="D31" s="6"/>
      <c r="E31" s="98"/>
      <c r="F31" s="11"/>
      <c r="G31" s="11"/>
      <c r="H31" s="11"/>
    </row>
    <row r="32" spans="1:8" ht="24.95" customHeight="1" x14ac:dyDescent="0.25">
      <c r="A32" s="95" t="s">
        <v>31</v>
      </c>
      <c r="B32" s="6"/>
      <c r="C32" s="6"/>
      <c r="D32" s="6"/>
      <c r="E32" s="98"/>
      <c r="F32" s="1"/>
      <c r="G32" s="1"/>
      <c r="H32" s="1"/>
    </row>
    <row r="33" spans="1:8" ht="24.95" customHeight="1" x14ac:dyDescent="0.25">
      <c r="A33" s="94" t="s">
        <v>14</v>
      </c>
      <c r="B33" s="67">
        <f>'Input and Summary'!B17</f>
        <v>30</v>
      </c>
      <c r="C33" s="68">
        <f>B33</f>
        <v>30</v>
      </c>
      <c r="D33" s="82"/>
      <c r="E33" s="82"/>
      <c r="F33" s="1"/>
      <c r="G33" s="1"/>
      <c r="H33" s="1"/>
    </row>
    <row r="34" spans="1:8" ht="24.95" customHeight="1" x14ac:dyDescent="0.25">
      <c r="A34" s="94" t="s">
        <v>3</v>
      </c>
      <c r="B34" s="68">
        <f>B33*24</f>
        <v>720</v>
      </c>
      <c r="C34" s="68">
        <f>C33*24</f>
        <v>720</v>
      </c>
      <c r="D34" s="82"/>
      <c r="E34" s="82"/>
      <c r="F34" s="1"/>
      <c r="G34" s="1"/>
      <c r="H34" s="1"/>
    </row>
    <row r="35" spans="1:8" ht="24.95" customHeight="1" x14ac:dyDescent="0.25">
      <c r="A35" s="94" t="s">
        <v>11</v>
      </c>
      <c r="B35" s="68">
        <f>B34+B30</f>
        <v>735</v>
      </c>
      <c r="C35" s="68">
        <f>C34+C30</f>
        <v>735</v>
      </c>
      <c r="D35" s="68">
        <f>D30</f>
        <v>15</v>
      </c>
      <c r="E35" s="68">
        <f>E30</f>
        <v>15</v>
      </c>
      <c r="F35" s="1"/>
      <c r="G35" s="1"/>
      <c r="H35" s="1"/>
    </row>
    <row r="36" spans="1:8" ht="24.95" customHeight="1" x14ac:dyDescent="0.25">
      <c r="A36" s="105" t="s">
        <v>16</v>
      </c>
      <c r="B36" s="68">
        <f>B27</f>
        <v>3</v>
      </c>
      <c r="C36" s="68">
        <f>C27-C42</f>
        <v>2</v>
      </c>
      <c r="D36" s="68">
        <f>D27</f>
        <v>3</v>
      </c>
      <c r="E36" s="68">
        <f>E27-E42</f>
        <v>2</v>
      </c>
      <c r="F36" s="1"/>
      <c r="G36" s="1"/>
      <c r="H36" s="1"/>
    </row>
    <row r="37" spans="1:8" ht="24.95" customHeight="1" x14ac:dyDescent="0.25">
      <c r="A37" s="106" t="s">
        <v>41</v>
      </c>
      <c r="B37" s="83">
        <f>B36*B35</f>
        <v>2205</v>
      </c>
      <c r="C37" s="83">
        <f>C36*C35</f>
        <v>1470</v>
      </c>
      <c r="D37" s="83">
        <f>D36*D35</f>
        <v>45</v>
      </c>
      <c r="E37" s="83">
        <f>E36*E35</f>
        <v>30</v>
      </c>
      <c r="F37" s="1"/>
      <c r="G37" s="1"/>
      <c r="H37" s="1"/>
    </row>
    <row r="38" spans="1:8" s="3" customFormat="1" ht="7.5" customHeight="1" x14ac:dyDescent="0.25">
      <c r="A38" s="104"/>
      <c r="B38" s="6"/>
      <c r="C38" s="6"/>
      <c r="D38" s="6"/>
      <c r="E38" s="98"/>
      <c r="F38" s="11"/>
      <c r="G38" s="11"/>
      <c r="H38" s="11"/>
    </row>
    <row r="39" spans="1:8" ht="24.95" customHeight="1" x14ac:dyDescent="0.25">
      <c r="A39" s="95" t="s">
        <v>32</v>
      </c>
      <c r="B39" s="6"/>
      <c r="C39" s="6"/>
      <c r="D39" s="6"/>
      <c r="E39" s="98"/>
      <c r="F39" s="1"/>
      <c r="G39" s="1"/>
      <c r="H39" s="1"/>
    </row>
    <row r="40" spans="1:8" ht="24.95" customHeight="1" x14ac:dyDescent="0.25">
      <c r="A40" s="94" t="s">
        <v>42</v>
      </c>
      <c r="B40" s="77"/>
      <c r="C40" s="67">
        <f>'Input and Summary'!B18</f>
        <v>54</v>
      </c>
      <c r="D40" s="82"/>
      <c r="E40" s="82"/>
      <c r="F40" s="1"/>
      <c r="G40" s="1"/>
      <c r="H40" s="1"/>
    </row>
    <row r="41" spans="1:8" ht="24.95" customHeight="1" x14ac:dyDescent="0.25">
      <c r="A41" s="94" t="s">
        <v>10</v>
      </c>
      <c r="B41" s="77"/>
      <c r="C41" s="68">
        <f>C40+C30</f>
        <v>69</v>
      </c>
      <c r="D41" s="82"/>
      <c r="E41" s="68">
        <f>E30</f>
        <v>15</v>
      </c>
      <c r="F41" s="1"/>
      <c r="G41" s="1"/>
      <c r="H41" s="1"/>
    </row>
    <row r="42" spans="1:8" ht="24.95" customHeight="1" x14ac:dyDescent="0.25">
      <c r="A42" s="105" t="s">
        <v>9</v>
      </c>
      <c r="B42" s="77"/>
      <c r="C42" s="68">
        <f>ROUNDDOWN((C16*B27),0)</f>
        <v>1</v>
      </c>
      <c r="D42" s="82"/>
      <c r="E42" s="68">
        <f>ROUNDDOWN((C16*E27),0)</f>
        <v>1</v>
      </c>
      <c r="F42" s="1"/>
      <c r="G42" s="1"/>
      <c r="H42" s="1"/>
    </row>
    <row r="43" spans="1:8" ht="24.95" customHeight="1" x14ac:dyDescent="0.25">
      <c r="A43" s="106" t="s">
        <v>40</v>
      </c>
      <c r="B43" s="84" t="s">
        <v>35</v>
      </c>
      <c r="C43" s="83">
        <f>C42*C41</f>
        <v>69</v>
      </c>
      <c r="D43" s="83" t="s">
        <v>35</v>
      </c>
      <c r="E43" s="83">
        <f>E42*E41</f>
        <v>15</v>
      </c>
      <c r="F43" s="1"/>
      <c r="G43" s="1"/>
      <c r="H43" s="1"/>
    </row>
    <row r="44" spans="1:8" ht="24.95" customHeight="1" x14ac:dyDescent="0.25">
      <c r="A44" s="99"/>
      <c r="B44" s="6"/>
      <c r="C44" s="6"/>
      <c r="D44" s="6"/>
      <c r="E44" s="98"/>
      <c r="F44" s="1"/>
      <c r="G44" s="1"/>
      <c r="H44" s="1"/>
    </row>
    <row r="45" spans="1:8" ht="24.95" customHeight="1" x14ac:dyDescent="0.25">
      <c r="A45" s="94" t="s">
        <v>15</v>
      </c>
      <c r="B45" s="68">
        <f>B37</f>
        <v>2205</v>
      </c>
      <c r="C45" s="68">
        <f>C43+C37</f>
        <v>1539</v>
      </c>
      <c r="D45" s="68">
        <f>D37</f>
        <v>45</v>
      </c>
      <c r="E45" s="68">
        <f>E43+E37</f>
        <v>45</v>
      </c>
      <c r="F45" s="1"/>
      <c r="G45" s="1"/>
      <c r="H45" s="1"/>
    </row>
    <row r="46" spans="1:8" ht="24.95" customHeight="1" x14ac:dyDescent="0.25">
      <c r="A46" s="94" t="s">
        <v>17</v>
      </c>
      <c r="B46" s="68">
        <f>ROUND((B45/24)*B28,0)</f>
        <v>551</v>
      </c>
      <c r="C46" s="68">
        <f>ROUND((C45/24)*C28,0)</f>
        <v>385</v>
      </c>
      <c r="D46" s="68">
        <f>ROUND((D45/24)*D28,0)</f>
        <v>11</v>
      </c>
      <c r="E46" s="68">
        <f>ROUND((E45/24)*E28,0)</f>
        <v>11</v>
      </c>
      <c r="F46" s="1"/>
      <c r="G46" s="1"/>
      <c r="H46" s="1"/>
    </row>
    <row r="47" spans="1:8" ht="24.95" customHeight="1" x14ac:dyDescent="0.25">
      <c r="A47" s="106" t="s">
        <v>18</v>
      </c>
      <c r="B47" s="83">
        <f>ROUNDUP(B45/24,0)</f>
        <v>92</v>
      </c>
      <c r="C47" s="83">
        <f>ROUNDUP(C45/24,0)</f>
        <v>65</v>
      </c>
      <c r="D47" s="83">
        <f>ROUNDUP(D45/24,0)*3</f>
        <v>6</v>
      </c>
      <c r="E47" s="83">
        <f>ROUNDUP(E45/24,0)*3</f>
        <v>6</v>
      </c>
      <c r="F47" s="1"/>
      <c r="G47" s="1"/>
      <c r="H47" s="1"/>
    </row>
    <row r="48" spans="1:8" ht="7.5" customHeight="1" x14ac:dyDescent="0.25">
      <c r="A48" s="107"/>
      <c r="B48" s="19"/>
      <c r="C48" s="19"/>
      <c r="D48" s="19"/>
      <c r="E48" s="108"/>
      <c r="F48" s="1"/>
      <c r="G48" s="1"/>
      <c r="H48" s="1"/>
    </row>
    <row r="49" spans="1:8" ht="24.95" customHeight="1" x14ac:dyDescent="0.25">
      <c r="A49" s="105" t="s">
        <v>25</v>
      </c>
      <c r="B49" s="78">
        <f>B50/B27</f>
        <v>18366.666666666668</v>
      </c>
      <c r="C49" s="78">
        <f>C50/C27</f>
        <v>12833.333333333334</v>
      </c>
      <c r="D49" s="78">
        <f>D50/D27</f>
        <v>366.66666666666669</v>
      </c>
      <c r="E49" s="78">
        <f>E50/E27</f>
        <v>366.66666666666669</v>
      </c>
      <c r="F49" s="1"/>
      <c r="G49" s="1"/>
      <c r="H49" s="1"/>
    </row>
    <row r="50" spans="1:8" ht="24.95" customHeight="1" x14ac:dyDescent="0.25">
      <c r="A50" s="109" t="s">
        <v>12</v>
      </c>
      <c r="B50" s="85">
        <f>B29*B46</f>
        <v>55100</v>
      </c>
      <c r="C50" s="85">
        <f>C29*C46</f>
        <v>38500</v>
      </c>
      <c r="D50" s="85">
        <f>D29*D46</f>
        <v>1100</v>
      </c>
      <c r="E50" s="85">
        <f>E29*E46</f>
        <v>1100</v>
      </c>
      <c r="F50" s="1"/>
      <c r="G50" s="1"/>
      <c r="H50" s="1"/>
    </row>
    <row r="51" spans="1:8" ht="24.95" customHeight="1" x14ac:dyDescent="0.25">
      <c r="A51" s="97"/>
      <c r="B51" s="7"/>
      <c r="C51" s="7"/>
      <c r="D51" s="7"/>
      <c r="E51" s="100"/>
      <c r="F51" s="1"/>
      <c r="G51" s="1"/>
      <c r="H51" s="1"/>
    </row>
    <row r="52" spans="1:8" ht="39.950000000000003" customHeight="1" x14ac:dyDescent="0.25">
      <c r="A52" s="66" t="s">
        <v>37</v>
      </c>
      <c r="B52" s="86">
        <f>B50+B24</f>
        <v>83900</v>
      </c>
      <c r="C52" s="86">
        <f>C50+C24</f>
        <v>61060</v>
      </c>
      <c r="D52" s="86">
        <f>D50+D24</f>
        <v>37100</v>
      </c>
      <c r="E52" s="86">
        <f>E50+E24</f>
        <v>29780</v>
      </c>
      <c r="F52" s="1"/>
      <c r="G52" s="1"/>
      <c r="H52" s="1"/>
    </row>
    <row r="53" spans="1:8" s="4" customFormat="1" ht="7.5" customHeight="1" x14ac:dyDescent="0.25">
      <c r="A53" s="110"/>
      <c r="B53" s="65"/>
      <c r="C53" s="65"/>
      <c r="D53" s="65"/>
      <c r="E53" s="111"/>
      <c r="F53" s="28"/>
      <c r="G53" s="28"/>
      <c r="H53" s="28"/>
    </row>
    <row r="54" spans="1:8" ht="39.950000000000003" customHeight="1" x14ac:dyDescent="0.25">
      <c r="A54" s="66" t="s">
        <v>36</v>
      </c>
      <c r="B54" s="86">
        <f>B52-B52</f>
        <v>0</v>
      </c>
      <c r="C54" s="86">
        <f>B52-C52</f>
        <v>22840</v>
      </c>
      <c r="D54" s="86">
        <f>B52-D52</f>
        <v>46800</v>
      </c>
      <c r="E54" s="86">
        <f>B52-E52</f>
        <v>54120</v>
      </c>
      <c r="F54" s="1"/>
      <c r="G54" s="1"/>
      <c r="H54" s="1"/>
    </row>
    <row r="55" spans="1:8" ht="26.25" customHeight="1" x14ac:dyDescent="0.25">
      <c r="A55" s="125" t="s">
        <v>58</v>
      </c>
      <c r="B55" s="126"/>
      <c r="C55" s="126"/>
      <c r="D55" s="126"/>
      <c r="E55" s="127"/>
    </row>
    <row r="56" spans="1:8" x14ac:dyDescent="0.25">
      <c r="A56" s="1"/>
      <c r="B56" s="9"/>
      <c r="C56" s="9"/>
      <c r="D56" s="9"/>
      <c r="E56" s="9"/>
    </row>
  </sheetData>
  <sheetProtection algorithmName="SHA-512" hashValue="zvsOSDUfEv6bZSTkcIWS65FRG2xEqIrI//XG+11PvG3n25+bSBTuO4gzm6RyovVEJcculBK+s5eUGfXwyzQbHQ==" saltValue="eUn7/pyCi1EwWSbbYRwt+Q==" spinCount="100000" sheet="1" objects="1" scenarios="1"/>
  <mergeCells count="3">
    <mergeCell ref="B3:E3"/>
    <mergeCell ref="A55:E55"/>
    <mergeCell ref="A1:E1"/>
  </mergeCells>
  <printOptions horizontalCentered="1" verticalCentered="1"/>
  <pageMargins left="0.2" right="0.2" top="0.25" bottom="0.25" header="0.3" footer="0.3"/>
  <pageSetup scale="55" orientation="portrait" r:id="rId1"/>
  <ignoredErrors>
    <ignoredError sqref="D10 C45 C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 and Summary</vt:lpstr>
      <vt:lpstr>Detail</vt:lpstr>
      <vt:lpstr>Detail!Print_Area</vt:lpstr>
      <vt:lpstr>'Input and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Hamzik</dc:creator>
  <cp:lastModifiedBy>Jonathan Piel</cp:lastModifiedBy>
  <cp:lastPrinted>2018-03-08T17:58:53Z</cp:lastPrinted>
  <dcterms:created xsi:type="dcterms:W3CDTF">2017-10-13T15:34:36Z</dcterms:created>
  <dcterms:modified xsi:type="dcterms:W3CDTF">2018-03-21T15:07:39Z</dcterms:modified>
</cp:coreProperties>
</file>